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el\Desktop\INVESTICE\Oplocení PL\VZ_oplocení\Zadávací dokumentace\Výzva+přílohy\"/>
    </mc:Choice>
  </mc:AlternateContent>
  <bookViews>
    <workbookView xWindow="0" yWindow="0" windowWidth="23040" windowHeight="9072"/>
  </bookViews>
  <sheets>
    <sheet name="Rekapitulace stavby" sheetId="1" r:id="rId1"/>
    <sheet name="01 - Odstranění stávající..." sheetId="2" r:id="rId2"/>
    <sheet name="02 - Nové oplocení - část..." sheetId="3" r:id="rId3"/>
    <sheet name="03 - Nové oplocení - část..." sheetId="4" r:id="rId4"/>
  </sheets>
  <definedNames>
    <definedName name="_xlnm._FilterDatabase" localSheetId="1" hidden="1">'01 - Odstranění stávající...'!$C$81:$K$98</definedName>
    <definedName name="_xlnm._FilterDatabase" localSheetId="2" hidden="1">'02 - Nové oplocení - část...'!$C$91:$K$236</definedName>
    <definedName name="_xlnm._FilterDatabase" localSheetId="3" hidden="1">'03 - Nové oplocení - část...'!$C$81:$K$115</definedName>
    <definedName name="_xlnm.Print_Titles" localSheetId="1">'01 - Odstranění stávající...'!$81:$81</definedName>
    <definedName name="_xlnm.Print_Titles" localSheetId="2">'02 - Nové oplocení - část...'!$91:$91</definedName>
    <definedName name="_xlnm.Print_Titles" localSheetId="3">'03 - Nové oplocení - část...'!$81:$81</definedName>
    <definedName name="_xlnm.Print_Titles" localSheetId="0">'Rekapitulace stavby'!$52:$52</definedName>
    <definedName name="_xlnm.Print_Area" localSheetId="1">'01 - Odstranění stávající...'!$C$69:$J$98</definedName>
    <definedName name="_xlnm.Print_Area" localSheetId="2">'02 - Nové oplocení - část...'!$C$79:$J$236</definedName>
    <definedName name="_xlnm.Print_Area" localSheetId="3">'03 - Nové oplocení - část...'!$C$69:$J$115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J85" i="2" l="1"/>
  <c r="J37" i="4" l="1"/>
  <c r="J36" i="4"/>
  <c r="AY57" i="1" s="1"/>
  <c r="J35" i="4"/>
  <c r="AX57" i="1" s="1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5" i="4"/>
  <c r="BH85" i="4"/>
  <c r="BG85" i="4"/>
  <c r="BF85" i="4"/>
  <c r="T85" i="4"/>
  <c r="R85" i="4"/>
  <c r="P85" i="4"/>
  <c r="J78" i="4"/>
  <c r="F78" i="4"/>
  <c r="F76" i="4"/>
  <c r="E74" i="4"/>
  <c r="J54" i="4"/>
  <c r="F54" i="4"/>
  <c r="F52" i="4"/>
  <c r="E50" i="4"/>
  <c r="J24" i="4"/>
  <c r="E24" i="4"/>
  <c r="J55" i="4" s="1"/>
  <c r="J23" i="4"/>
  <c r="J18" i="4"/>
  <c r="E18" i="4"/>
  <c r="F79" i="4"/>
  <c r="J17" i="4"/>
  <c r="J12" i="4"/>
  <c r="J52" i="4" s="1"/>
  <c r="E7" i="4"/>
  <c r="E72" i="4"/>
  <c r="J37" i="3"/>
  <c r="J36" i="3"/>
  <c r="AY56" i="1"/>
  <c r="J35" i="3"/>
  <c r="AX56" i="1" s="1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T178" i="3" s="1"/>
  <c r="R179" i="3"/>
  <c r="R178" i="3"/>
  <c r="P179" i="3"/>
  <c r="P178" i="3" s="1"/>
  <c r="BI176" i="3"/>
  <c r="BH176" i="3"/>
  <c r="BG176" i="3"/>
  <c r="BF176" i="3"/>
  <c r="T176" i="3"/>
  <c r="T175" i="3"/>
  <c r="R176" i="3"/>
  <c r="R175" i="3" s="1"/>
  <c r="P176" i="3"/>
  <c r="P175" i="3" s="1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43" i="3"/>
  <c r="BH143" i="3"/>
  <c r="BG143" i="3"/>
  <c r="BF143" i="3"/>
  <c r="T143" i="3"/>
  <c r="R143" i="3"/>
  <c r="P143" i="3"/>
  <c r="BI136" i="3"/>
  <c r="BH136" i="3"/>
  <c r="BG136" i="3"/>
  <c r="BF136" i="3"/>
  <c r="T136" i="3"/>
  <c r="R136" i="3"/>
  <c r="P136" i="3"/>
  <c r="BI128" i="3"/>
  <c r="BH128" i="3"/>
  <c r="BG128" i="3"/>
  <c r="BF128" i="3"/>
  <c r="T128" i="3"/>
  <c r="T127" i="3"/>
  <c r="R128" i="3"/>
  <c r="R127" i="3" s="1"/>
  <c r="P128" i="3"/>
  <c r="P127" i="3" s="1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J88" i="3"/>
  <c r="F88" i="3"/>
  <c r="F86" i="3"/>
  <c r="E84" i="3"/>
  <c r="J54" i="3"/>
  <c r="F54" i="3"/>
  <c r="F52" i="3"/>
  <c r="E50" i="3"/>
  <c r="J24" i="3"/>
  <c r="E24" i="3"/>
  <c r="J55" i="3" s="1"/>
  <c r="J23" i="3"/>
  <c r="J18" i="3"/>
  <c r="E18" i="3"/>
  <c r="F55" i="3" s="1"/>
  <c r="J17" i="3"/>
  <c r="J12" i="3"/>
  <c r="J52" i="3" s="1"/>
  <c r="E7" i="3"/>
  <c r="E82" i="3" s="1"/>
  <c r="J37" i="2"/>
  <c r="J36" i="2"/>
  <c r="AY55" i="1" s="1"/>
  <c r="J35" i="2"/>
  <c r="AX55" i="1" s="1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85" i="2"/>
  <c r="BH85" i="2"/>
  <c r="F36" i="2" s="1"/>
  <c r="BG85" i="2"/>
  <c r="BF85" i="2"/>
  <c r="F34" i="2" s="1"/>
  <c r="T85" i="2"/>
  <c r="T84" i="2" s="1"/>
  <c r="R85" i="2"/>
  <c r="R84" i="2"/>
  <c r="P85" i="2"/>
  <c r="P84" i="2"/>
  <c r="J78" i="2"/>
  <c r="F78" i="2"/>
  <c r="F76" i="2"/>
  <c r="E74" i="2"/>
  <c r="J54" i="2"/>
  <c r="F54" i="2"/>
  <c r="F52" i="2"/>
  <c r="E50" i="2"/>
  <c r="J24" i="2"/>
  <c r="E24" i="2"/>
  <c r="J79" i="2" s="1"/>
  <c r="J23" i="2"/>
  <c r="J18" i="2"/>
  <c r="E18" i="2"/>
  <c r="F79" i="2"/>
  <c r="J17" i="2"/>
  <c r="J12" i="2"/>
  <c r="J76" i="2" s="1"/>
  <c r="E7" i="2"/>
  <c r="E72" i="2" s="1"/>
  <c r="L50" i="1"/>
  <c r="AM50" i="1"/>
  <c r="AM49" i="1"/>
  <c r="L49" i="1"/>
  <c r="AM47" i="1"/>
  <c r="L47" i="1"/>
  <c r="L45" i="1"/>
  <c r="L44" i="1"/>
  <c r="BK204" i="3"/>
  <c r="J103" i="3"/>
  <c r="BK123" i="3"/>
  <c r="J179" i="3"/>
  <c r="BK99" i="3"/>
  <c r="J183" i="3"/>
  <c r="BK209" i="3"/>
  <c r="BK215" i="3"/>
  <c r="BK136" i="3"/>
  <c r="J91" i="4"/>
  <c r="J85" i="4"/>
  <c r="J94" i="4"/>
  <c r="J34" i="2"/>
  <c r="J193" i="3"/>
  <c r="J204" i="3"/>
  <c r="BK220" i="3"/>
  <c r="J125" i="3"/>
  <c r="BK217" i="3"/>
  <c r="BK95" i="3"/>
  <c r="BK171" i="3"/>
  <c r="BK222" i="3"/>
  <c r="BK103" i="3"/>
  <c r="J209" i="3"/>
  <c r="BK125" i="3"/>
  <c r="J101" i="4"/>
  <c r="BK111" i="4"/>
  <c r="BK94" i="2"/>
  <c r="J92" i="2"/>
  <c r="AS54" i="1"/>
  <c r="BK229" i="3"/>
  <c r="J231" i="3"/>
  <c r="BK128" i="3"/>
  <c r="J220" i="3"/>
  <c r="J136" i="3"/>
  <c r="BK206" i="3"/>
  <c r="BK231" i="3"/>
  <c r="BK109" i="3"/>
  <c r="BK179" i="3"/>
  <c r="BK173" i="3"/>
  <c r="J95" i="3"/>
  <c r="BK104" i="4"/>
  <c r="BK109" i="4"/>
  <c r="J106" i="4"/>
  <c r="BK89" i="4"/>
  <c r="F37" i="2"/>
  <c r="J211" i="3"/>
  <c r="J111" i="3"/>
  <c r="J109" i="3"/>
  <c r="J121" i="3"/>
  <c r="J176" i="3"/>
  <c r="J218" i="3"/>
  <c r="J123" i="3"/>
  <c r="J191" i="3"/>
  <c r="J215" i="3"/>
  <c r="J156" i="3"/>
  <c r="J104" i="4"/>
  <c r="BK103" i="4"/>
  <c r="BK94" i="4"/>
  <c r="BK98" i="4"/>
  <c r="F35" i="2"/>
  <c r="BK227" i="3"/>
  <c r="BK211" i="3"/>
  <c r="BK235" i="3"/>
  <c r="J154" i="3"/>
  <c r="J210" i="3"/>
  <c r="BK111" i="3"/>
  <c r="BK201" i="3"/>
  <c r="BK218" i="3"/>
  <c r="BK225" i="3"/>
  <c r="J171" i="3"/>
  <c r="BK121" i="3"/>
  <c r="J109" i="4"/>
  <c r="BK91" i="4"/>
  <c r="J114" i="4"/>
  <c r="BK97" i="2"/>
  <c r="J94" i="2"/>
  <c r="BK85" i="2"/>
  <c r="J235" i="3"/>
  <c r="J206" i="3"/>
  <c r="J186" i="3"/>
  <c r="BK191" i="3"/>
  <c r="J119" i="3"/>
  <c r="BK143" i="3"/>
  <c r="J227" i="3"/>
  <c r="BK158" i="3"/>
  <c r="J201" i="3"/>
  <c r="J229" i="3"/>
  <c r="BK187" i="3"/>
  <c r="J113" i="3"/>
  <c r="J103" i="4"/>
  <c r="J89" i="4"/>
  <c r="J110" i="4"/>
  <c r="J111" i="4"/>
  <c r="J222" i="3"/>
  <c r="BK113" i="3"/>
  <c r="J173" i="3"/>
  <c r="J217" i="3"/>
  <c r="BK233" i="3"/>
  <c r="BK97" i="3"/>
  <c r="BK156" i="3"/>
  <c r="BK183" i="3"/>
  <c r="BK186" i="3"/>
  <c r="BK154" i="3"/>
  <c r="BK119" i="3"/>
  <c r="BK85" i="4"/>
  <c r="BK106" i="4"/>
  <c r="J97" i="2"/>
  <c r="BK92" i="2"/>
  <c r="J233" i="3"/>
  <c r="J187" i="3"/>
  <c r="J99" i="3"/>
  <c r="BK105" i="3"/>
  <c r="BK176" i="3"/>
  <c r="J105" i="3"/>
  <c r="J158" i="3"/>
  <c r="J225" i="3"/>
  <c r="J128" i="3"/>
  <c r="BK193" i="3"/>
  <c r="J97" i="3"/>
  <c r="BK210" i="3"/>
  <c r="J143" i="3"/>
  <c r="BK114" i="4"/>
  <c r="J98" i="4"/>
  <c r="BK110" i="4"/>
  <c r="BK101" i="4"/>
  <c r="BK94" i="3" l="1"/>
  <c r="J94" i="3" s="1"/>
  <c r="J61" i="3" s="1"/>
  <c r="BK91" i="2"/>
  <c r="J91" i="2"/>
  <c r="J62" i="2"/>
  <c r="P94" i="3"/>
  <c r="R170" i="3"/>
  <c r="P208" i="3"/>
  <c r="T221" i="3"/>
  <c r="T91" i="2"/>
  <c r="T83" i="2"/>
  <c r="T82" i="2"/>
  <c r="P135" i="3"/>
  <c r="T170" i="3"/>
  <c r="P182" i="3"/>
  <c r="P181" i="3" s="1"/>
  <c r="BK214" i="3"/>
  <c r="J214" i="3"/>
  <c r="J71" i="3"/>
  <c r="R214" i="3"/>
  <c r="R213" i="3" s="1"/>
  <c r="T135" i="3"/>
  <c r="BK208" i="3"/>
  <c r="J208" i="3"/>
  <c r="J69" i="3" s="1"/>
  <c r="BK221" i="3"/>
  <c r="BK213" i="3"/>
  <c r="J213" i="3"/>
  <c r="J70" i="3"/>
  <c r="R84" i="4"/>
  <c r="R94" i="3"/>
  <c r="BK100" i="4"/>
  <c r="J100" i="4" s="1"/>
  <c r="J62" i="4" s="1"/>
  <c r="R135" i="3"/>
  <c r="R182" i="3"/>
  <c r="P214" i="3"/>
  <c r="P213" i="3" s="1"/>
  <c r="T214" i="3"/>
  <c r="BK84" i="4"/>
  <c r="J84" i="4"/>
  <c r="J61" i="4" s="1"/>
  <c r="P100" i="4"/>
  <c r="P91" i="2"/>
  <c r="P83" i="2"/>
  <c r="P82" i="2"/>
  <c r="AU55" i="1"/>
  <c r="BK135" i="3"/>
  <c r="J135" i="3" s="1"/>
  <c r="J63" i="3" s="1"/>
  <c r="P170" i="3"/>
  <c r="T182" i="3"/>
  <c r="T208" i="3"/>
  <c r="T181" i="3" s="1"/>
  <c r="P221" i="3"/>
  <c r="P84" i="4"/>
  <c r="P83" i="4" s="1"/>
  <c r="P82" i="4" s="1"/>
  <c r="AU57" i="1" s="1"/>
  <c r="R100" i="4"/>
  <c r="R91" i="2"/>
  <c r="R83" i="2"/>
  <c r="R82" i="2" s="1"/>
  <c r="T94" i="3"/>
  <c r="T93" i="3" s="1"/>
  <c r="BK170" i="3"/>
  <c r="J170" i="3"/>
  <c r="J64" i="3"/>
  <c r="BK182" i="3"/>
  <c r="J182" i="3"/>
  <c r="J68" i="3" s="1"/>
  <c r="R208" i="3"/>
  <c r="R221" i="3"/>
  <c r="T84" i="4"/>
  <c r="T100" i="4"/>
  <c r="T83" i="4" s="1"/>
  <c r="T82" i="4" s="1"/>
  <c r="BK127" i="3"/>
  <c r="J127" i="3" s="1"/>
  <c r="J62" i="3" s="1"/>
  <c r="BK178" i="3"/>
  <c r="J178" i="3"/>
  <c r="J66" i="3"/>
  <c r="BK84" i="2"/>
  <c r="BK83" i="2" s="1"/>
  <c r="J83" i="2" s="1"/>
  <c r="J60" i="2" s="1"/>
  <c r="J84" i="2"/>
  <c r="J61" i="2" s="1"/>
  <c r="BK175" i="3"/>
  <c r="J175" i="3" s="1"/>
  <c r="J65" i="3" s="1"/>
  <c r="BE110" i="4"/>
  <c r="J76" i="4"/>
  <c r="BE109" i="4"/>
  <c r="BK181" i="3"/>
  <c r="J181" i="3" s="1"/>
  <c r="J67" i="3" s="1"/>
  <c r="E48" i="4"/>
  <c r="BE85" i="4"/>
  <c r="BE101" i="4"/>
  <c r="BE103" i="4"/>
  <c r="BE104" i="4"/>
  <c r="BK93" i="3"/>
  <c r="BK92" i="3" s="1"/>
  <c r="J92" i="3" s="1"/>
  <c r="J59" i="3" s="1"/>
  <c r="J221" i="3"/>
  <c r="J72" i="3"/>
  <c r="BE106" i="4"/>
  <c r="F55" i="4"/>
  <c r="J79" i="4"/>
  <c r="BE114" i="4"/>
  <c r="BE89" i="4"/>
  <c r="BE91" i="4"/>
  <c r="BE94" i="4"/>
  <c r="BE98" i="4"/>
  <c r="BE111" i="4"/>
  <c r="BE97" i="3"/>
  <c r="BE158" i="3"/>
  <c r="BE193" i="3"/>
  <c r="BE211" i="3"/>
  <c r="BE220" i="3"/>
  <c r="BE222" i="3"/>
  <c r="J89" i="3"/>
  <c r="BE103" i="3"/>
  <c r="BE105" i="3"/>
  <c r="BE109" i="3"/>
  <c r="BE111" i="3"/>
  <c r="BE156" i="3"/>
  <c r="BE173" i="3"/>
  <c r="BE191" i="3"/>
  <c r="BE210" i="3"/>
  <c r="BE217" i="3"/>
  <c r="E48" i="3"/>
  <c r="J86" i="3"/>
  <c r="BE119" i="3"/>
  <c r="BE176" i="3"/>
  <c r="BE179" i="3"/>
  <c r="BE235" i="3"/>
  <c r="F89" i="3"/>
  <c r="BE99" i="3"/>
  <c r="BE215" i="3"/>
  <c r="BE123" i="3"/>
  <c r="BE128" i="3"/>
  <c r="BE171" i="3"/>
  <c r="BE183" i="3"/>
  <c r="BE186" i="3"/>
  <c r="BE204" i="3"/>
  <c r="BE206" i="3"/>
  <c r="BE218" i="3"/>
  <c r="BE231" i="3"/>
  <c r="BE201" i="3"/>
  <c r="BE227" i="3"/>
  <c r="BE229" i="3"/>
  <c r="BE233" i="3"/>
  <c r="BE113" i="3"/>
  <c r="BE121" i="3"/>
  <c r="BE125" i="3"/>
  <c r="BE143" i="3"/>
  <c r="BE187" i="3"/>
  <c r="BE225" i="3"/>
  <c r="BE95" i="3"/>
  <c r="BE136" i="3"/>
  <c r="BE154" i="3"/>
  <c r="BE209" i="3"/>
  <c r="BA55" i="1"/>
  <c r="E48" i="2"/>
  <c r="J52" i="2"/>
  <c r="F55" i="2"/>
  <c r="J55" i="2"/>
  <c r="BE85" i="2"/>
  <c r="BE92" i="2"/>
  <c r="BE94" i="2"/>
  <c r="BE97" i="2"/>
  <c r="BC55" i="1"/>
  <c r="AW55" i="1"/>
  <c r="BB55" i="1"/>
  <c r="BD55" i="1"/>
  <c r="F36" i="4"/>
  <c r="BC57" i="1"/>
  <c r="F37" i="4"/>
  <c r="BD57" i="1" s="1"/>
  <c r="F34" i="3"/>
  <c r="BA56" i="1" s="1"/>
  <c r="F35" i="3"/>
  <c r="BB56" i="1"/>
  <c r="F37" i="3"/>
  <c r="BD56" i="1"/>
  <c r="F34" i="4"/>
  <c r="BA57" i="1" s="1"/>
  <c r="F35" i="4"/>
  <c r="BB57" i="1" s="1"/>
  <c r="J34" i="4"/>
  <c r="AW57" i="1" s="1"/>
  <c r="J34" i="3"/>
  <c r="AW56" i="1"/>
  <c r="F36" i="3"/>
  <c r="BC56" i="1" s="1"/>
  <c r="R181" i="3" l="1"/>
  <c r="R92" i="3" s="1"/>
  <c r="R83" i="4"/>
  <c r="R82" i="4"/>
  <c r="P93" i="3"/>
  <c r="P92" i="3"/>
  <c r="AU56" i="1"/>
  <c r="AU54" i="1" s="1"/>
  <c r="R93" i="3"/>
  <c r="T213" i="3"/>
  <c r="T92" i="3" s="1"/>
  <c r="BK83" i="4"/>
  <c r="J83" i="4"/>
  <c r="J60" i="4"/>
  <c r="J93" i="3"/>
  <c r="J60" i="3" s="1"/>
  <c r="BK82" i="2"/>
  <c r="J82" i="2"/>
  <c r="J59" i="2" s="1"/>
  <c r="J33" i="2"/>
  <c r="AV55" i="1" s="1"/>
  <c r="AT55" i="1" s="1"/>
  <c r="BC54" i="1"/>
  <c r="W32" i="1"/>
  <c r="BB54" i="1"/>
  <c r="W31" i="1" s="1"/>
  <c r="F33" i="4"/>
  <c r="AZ57" i="1"/>
  <c r="F33" i="2"/>
  <c r="AZ55" i="1"/>
  <c r="BA54" i="1"/>
  <c r="W30" i="1" s="1"/>
  <c r="BD54" i="1"/>
  <c r="W33" i="1" s="1"/>
  <c r="F33" i="3"/>
  <c r="AZ56" i="1"/>
  <c r="J33" i="3"/>
  <c r="AV56" i="1" s="1"/>
  <c r="AT56" i="1" s="1"/>
  <c r="J30" i="3"/>
  <c r="AG56" i="1"/>
  <c r="J33" i="4"/>
  <c r="AV57" i="1"/>
  <c r="AT57" i="1"/>
  <c r="BK82" i="4" l="1"/>
  <c r="J82" i="4" s="1"/>
  <c r="J59" i="4" s="1"/>
  <c r="AN56" i="1"/>
  <c r="J39" i="3"/>
  <c r="AW54" i="1"/>
  <c r="AK30" i="1" s="1"/>
  <c r="J30" i="2"/>
  <c r="AG55" i="1" s="1"/>
  <c r="AX54" i="1"/>
  <c r="AZ54" i="1"/>
  <c r="W29" i="1" s="1"/>
  <c r="AY54" i="1"/>
  <c r="J39" i="2" l="1"/>
  <c r="AN55" i="1"/>
  <c r="J30" i="4"/>
  <c r="AG57" i="1" s="1"/>
  <c r="AG54" i="1" s="1"/>
  <c r="AK26" i="1" s="1"/>
  <c r="AK35" i="1" s="1"/>
  <c r="AV54" i="1"/>
  <c r="AK29" i="1" s="1"/>
  <c r="J39" i="4" l="1"/>
  <c r="AN57" i="1"/>
  <c r="AT54" i="1"/>
  <c r="AN54" i="1" s="1"/>
</calcChain>
</file>

<file path=xl/sharedStrings.xml><?xml version="1.0" encoding="utf-8"?>
<sst xmlns="http://schemas.openxmlformats.org/spreadsheetml/2006/main" count="2236" uniqueCount="490">
  <si>
    <t>Export Komplet</t>
  </si>
  <si>
    <t>VZ</t>
  </si>
  <si>
    <t>2.0</t>
  </si>
  <si>
    <t/>
  </si>
  <si>
    <t>False</t>
  </si>
  <si>
    <t>{73017e55-961d-4198-986a-d945cb67d694}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</si>
  <si>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</si>
  <si>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</si>
  <si>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</si>
  <si>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</si>
  <si>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</si>
  <si>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</si>
  <si>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</si>
  <si>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</si>
  <si>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</si>
  <si>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262025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</si>
  <si>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</si>
  <si>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</si>
  <si>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oplocení areálu budovy ubytovacího zařízení Prostřední Lipka čp.16</t>
  </si>
  <si>
    <t>KSO:</t>
  </si>
  <si>
    <t>CC-CZ:</t>
  </si>
  <si>
    <t>Místo:</t>
  </si>
  <si>
    <t>Prostřední Lipka</t>
  </si>
  <si>
    <t>Datum:</t>
  </si>
  <si>
    <t>17. 7. 2025</t>
  </si>
  <si>
    <t>Zadavatel:</t>
  </si>
  <si>
    <t>IČ:</t>
  </si>
  <si>
    <t>00087939</t>
  </si>
  <si>
    <t>Střední odborné učiliště opravárenské</t>
  </si>
  <si>
    <t>DIČ:</t>
  </si>
  <si>
    <t>Účastník:</t>
  </si>
  <si>
    <t>Vyplň údaj</t>
  </si>
  <si>
    <t>Projektant:</t>
  </si>
  <si>
    <t>49306928</t>
  </si>
  <si>
    <t>Miroslav Švestka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</si>
  <si>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</si>
  <si>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</si>
  <si>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</si>
  <si>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</si>
  <si>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</si>
  <si>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</si>
  <si>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</si>
  <si>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</si>
  <si>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</si>
  <si>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</si>
  <si>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</si>
  <si>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</si>
  <si>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</si>
  <si>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</si>
  <si>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</si>
  <si>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</si>
  <si>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</si>
  <si>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</si>
  <si>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</si>
  <si>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</si>
  <si>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</si>
  <si>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</si>
  <si>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</si>
  <si>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</si>
  <si>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</si>
  <si>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</si>
  <si>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</si>
  <si>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</si>
  <si>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</si>
  <si>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</si>
  <si>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</si>
  <si>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</si>
  <si>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</si>
  <si>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</si>
  <si>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</si>
  <si>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</si>
  <si>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</si>
  <si>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</si>
  <si>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</si>
  <si>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</si>
  <si>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</si>
  <si>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</si>
  <si>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</si>
  <si>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</si>
  <si>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</si>
  <si>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Odstranění stávající zděné podezdívky</t>
  </si>
  <si>
    <t>STA</t>
  </si>
  <si>
    <t>1</t>
  </si>
  <si>
    <t>{af8ae75e-88c7-4dad-947a-d9d9af9bdcd4}</t>
  </si>
  <si>
    <t>2</t>
  </si>
  <si>
    <t>02</t>
  </si>
  <si>
    <t>Nové oplocení - část A, B (pohledový beton s dřevěnou výplní)</t>
  </si>
  <si>
    <t>{d030b6d2-6925-4993-b45a-db27c213c325}</t>
  </si>
  <si>
    <t>03</t>
  </si>
  <si>
    <t>Nové oplocení - část C, D, E, F, G, H (drátěné 3D panely)</t>
  </si>
  <si>
    <t>{485f04db-7a48-4b5c-9d94-8675c0b585d8}</t>
  </si>
  <si>
    <t>KRYCÍ LIST SOUPISU PRACÍ</t>
  </si>
  <si>
    <t>Objekt:</t>
  </si>
  <si>
    <t>01 - Odstranění stávající zděné podezdívky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</si>
  <si>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</si>
  <si>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</si>
  <si>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</si>
  <si>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</si>
  <si>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</si>
  <si>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</si>
  <si>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Doprava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</si>
  <si>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</si>
  <si>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</si>
  <si>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</si>
  <si>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</si>
  <si>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</si>
  <si>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</si>
  <si>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</si>
  <si>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</si>
  <si>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</si>
  <si>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</si>
  <si>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</si>
  <si>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</si>
  <si>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</si>
  <si>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</si>
  <si>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</si>
  <si>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</si>
  <si>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</si>
  <si>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</si>
  <si>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</si>
  <si>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981513111</t>
  </si>
  <si>
    <t>Demolice konstrukcí objektů těžkými mechanizačními prostředky zdiva na maltu vápennou nebo vápenocementovou z cihel, tvárnic, kamene, zdiva smíšeného nebo hrázděného</t>
  </si>
  <si>
    <t>m3</t>
  </si>
  <si>
    <t>4</t>
  </si>
  <si>
    <t>-1742602449</t>
  </si>
  <si>
    <t>Online PSC</t>
  </si>
  <si>
    <t>https://podminky.urs.cz/item/CS_URS_2025_02/981513111</t>
  </si>
  <si>
    <t>VV</t>
  </si>
  <si>
    <t>Odstranění stávající podezdívky oplocení včetně základů</t>
  </si>
  <si>
    <t>0,5*1,2*9,0</t>
  </si>
  <si>
    <t>0,5*1,5*(21,5+2,5+12,7)</t>
  </si>
  <si>
    <t>Součet</t>
  </si>
  <si>
    <t>997</t>
  </si>
  <si>
    <t>Doprava suti a vybouraných hmot</t>
  </si>
  <si>
    <t>997006512</t>
  </si>
  <si>
    <t>Vodorovná doprava suti na skládku s naložením na dopravní prostředek a složením přes 100 m do 1 km</t>
  </si>
  <si>
    <t>t</t>
  </si>
  <si>
    <t>-348690935</t>
  </si>
  <si>
    <t>https://podminky.urs.cz/item/CS_URS_2025_02/997006512</t>
  </si>
  <si>
    <t>3</t>
  </si>
  <si>
    <t>997006519</t>
  </si>
  <si>
    <t>Vodorovná doprava suti na skládku Příplatek k ceně -6512 za každý další i započatý 1 km</t>
  </si>
  <si>
    <t>372621088</t>
  </si>
  <si>
    <t>https://podminky.urs.cz/item/CS_URS_2025_02/997006519</t>
  </si>
  <si>
    <t>59,43*7 'Přepočtené koeficientem množství</t>
  </si>
  <si>
    <t>997006551</t>
  </si>
  <si>
    <t>Hrubé urovnání suti na skládce bez zhutnění</t>
  </si>
  <si>
    <t>-94649206</t>
  </si>
  <si>
    <t>https://podminky.urs.cz/item/CS_URS_2025_02/997006551</t>
  </si>
  <si>
    <t>02 - Nové oplocení - část A, B (pohledový beton s dřevěnou výplní)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</si>
  <si>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</si>
  <si>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</si>
  <si>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</si>
  <si>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</si>
  <si>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</si>
  <si>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</si>
  <si>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</si>
  <si>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</si>
  <si>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>M - Práce a dodávky M</t>
  </si>
  <si>
    <t xml:space="preserve">    21-M - Elektromontáže</t>
  </si>
  <si>
    <t xml:space="preserve">    46-M - Zemní práce při extr.mont.pracích</t>
  </si>
  <si>
    <t>Zemní práce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</si>
  <si>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</si>
  <si>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</si>
  <si>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</si>
  <si>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-1107417431</t>
  </si>
  <si>
    <t>https://podminky.urs.cz/item/CS_URS_2025_02/113106123</t>
  </si>
  <si>
    <t>113106125</t>
  </si>
  <si>
    <t>Rozebrání dlažeb komunikací pro pěší s přemístěním hmot na skládku na vzdálenost do 3 m nebo s naložením na dopravní prostředek s ložem z kameniva nebo živice a s jakoukoliv výplní spár ručně z vegetační dlažby betonové</t>
  </si>
  <si>
    <t>-284941796</t>
  </si>
  <si>
    <t>https://podminky.urs.cz/item/CS_URS_2025_02/113106125</t>
  </si>
  <si>
    <t>132251103</t>
  </si>
  <si>
    <t>Hloubení nezapažených rýh šířky do 800 mm strojně s urovnáním dna do předepsaného profilu a spádu v hornině třídy těžitelnosti I skupiny 3 přes 50 do 100 m3</t>
  </si>
  <si>
    <t>1435380926</t>
  </si>
  <si>
    <t>https://podminky.urs.cz/item/CS_URS_2025_02/132251103</t>
  </si>
  <si>
    <t>Výkop pro základový pas šířky 600mm</t>
  </si>
  <si>
    <t>0,6*1,0*(16,8+33,5+13,0)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</si>
  <si>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</si>
  <si>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</si>
  <si>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467838614</t>
  </si>
  <si>
    <t>https://podminky.urs.cz/item/CS_URS_2025_02/162351103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</si>
  <si>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</si>
  <si>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</si>
  <si>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</si>
  <si>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326840143</t>
  </si>
  <si>
    <t>https://podminky.urs.cz/item/CS_URS_2025_02/162751117</t>
  </si>
  <si>
    <t>Dovoz ornice</t>
  </si>
  <si>
    <t>115*0,2</t>
  </si>
  <si>
    <t>6</t>
  </si>
  <si>
    <t>167151101</t>
  </si>
  <si>
    <t>Nakládání, skládání a překládání neulehlého výkopku nebo sypaniny strojně nakládání, množství do 100 m3, z horniny třídy těžitelnosti I, skupiny 1 až 3</t>
  </si>
  <si>
    <t>-1202176546</t>
  </si>
  <si>
    <t>https://podminky.urs.cz/item/CS_URS_2025_02/167151101</t>
  </si>
  <si>
    <t>7</t>
  </si>
  <si>
    <t>-1709467387</t>
  </si>
  <si>
    <t>8</t>
  </si>
  <si>
    <t>181311103</t>
  </si>
  <si>
    <t>Rozprostření a urovnání ornice v rovině nebo ve svahu sklonu do 1:5 ručně při souvislé ploše, tl. vrstvy do 200 mm</t>
  </si>
  <si>
    <t>814787318</t>
  </si>
  <si>
    <t>https://podminky.urs.cz/item/CS_URS_2025_02/181311103</t>
  </si>
  <si>
    <t>Rozprostření ornice po dokončení plotu v šířce 1,0m od podezdívky plotu</t>
  </si>
  <si>
    <t>(1,0+1,0)*(17+36)</t>
  </si>
  <si>
    <t>1,0*9</t>
  </si>
  <si>
    <t>M</t>
  </si>
  <si>
    <t>10364101</t>
  </si>
  <si>
    <t>zemina pro terénní úpravy - ornice</t>
  </si>
  <si>
    <t>27492826</t>
  </si>
  <si>
    <t>115*0,2*1,5</t>
  </si>
  <si>
    <t>10</t>
  </si>
  <si>
    <t>181411131</t>
  </si>
  <si>
    <t>Založení trávníku na půdě předem připravené plochy do 1000 m2 výsevem včetně utažení parkového v rovině nebo na svahu do 1:5</t>
  </si>
  <si>
    <t>-1923220440</t>
  </si>
  <si>
    <t>https://podminky.urs.cz/item/CS_URS_2025_02/181411131</t>
  </si>
  <si>
    <t>11</t>
  </si>
  <si>
    <t>00572410</t>
  </si>
  <si>
    <t>osivo směs travní parková</t>
  </si>
  <si>
    <t>kg</t>
  </si>
  <si>
    <t>539575752</t>
  </si>
  <si>
    <t>115*0,02 'Přepočtené koeficientem množství</t>
  </si>
  <si>
    <t>181951111</t>
  </si>
  <si>
    <t>Úprava pláně vyrovnáním výškových rozdílů strojně v hornině třídy těžitelnosti I, skupiny 1 až 3 bez zhutnění</t>
  </si>
  <si>
    <t>-150960393</t>
  </si>
  <si>
    <t>https://podminky.urs.cz/item/CS_URS_2025_02/181951111</t>
  </si>
  <si>
    <t>Zakládání</t>
  </si>
  <si>
    <t>13</t>
  </si>
  <si>
    <t>274321411</t>
  </si>
  <si>
    <t>Základy z betonu železového (bez výztuže) pasy z betonu bez zvláštních nároků na prostředí tř. C 20/25</t>
  </si>
  <si>
    <t>-2093184799</t>
  </si>
  <si>
    <t>https://podminky.urs.cz/item/CS_URS_2025_02/274321411</t>
  </si>
  <si>
    <t>Základový pas šířky 600mm</t>
  </si>
  <si>
    <t>0,6*0,9*(16,8+33,5+13,0)</t>
  </si>
  <si>
    <t>Rozšíření základu pod posuvnou bránu</t>
  </si>
  <si>
    <t>0,8*1,3*2,1</t>
  </si>
  <si>
    <t>Svislé a kompletní konstrukce</t>
  </si>
  <si>
    <t>14</t>
  </si>
  <si>
    <t>311321814</t>
  </si>
  <si>
    <t>Nadzákladové zdi z betonu železového (bez výztuže) nosné pohledového (v přírodní barvě drtí a přísad) tř. C 25/30</t>
  </si>
  <si>
    <t>-165070488</t>
  </si>
  <si>
    <t>https://podminky.urs.cz/item/CS_URS_2025_02/311321814</t>
  </si>
  <si>
    <t>0,25*(1,875*0,95+2,5*0,65*5+1,75*0,6*5)</t>
  </si>
  <si>
    <t>0,25*(2,35*2,8+1,125*2,6+1,0*2,6+2,225*0,6+2,1*0,6)</t>
  </si>
  <si>
    <t>0,25*(2,6*1,0*2+2,6*1,2*5+2,1*0,6+2,35*0,6*1+2,55*0,6*5)</t>
  </si>
  <si>
    <t>0,25*(2,3*0,6+2,15*0,6+2,2*0,6+2,1*0,6+2,1*0,6+2,5*1,2+2,5*1,05+2,5*0,95+2,5*1,0)</t>
  </si>
  <si>
    <t>15</t>
  </si>
  <si>
    <t>311351121</t>
  </si>
  <si>
    <t>Bednění nadzákladových zdí nosných rovné oboustranné za každou stranu zřízení</t>
  </si>
  <si>
    <t>-358702554</t>
  </si>
  <si>
    <t>https://podminky.urs.cz/item/CS_URS_2025_02/311351121</t>
  </si>
  <si>
    <t>2*(1,875*0,95+2,5*0,65*5+1,75*0,6*5)</t>
  </si>
  <si>
    <t>2*(2,35*2,8+1,125*2,6+1,0*2,6+2,225*0,6+2,1*0,6)</t>
  </si>
  <si>
    <t>2*(2,6*1,0*2+2,6*1,2*5+2,1*0,6+2,35*0,6*1+2,55*0,6*5)</t>
  </si>
  <si>
    <t>2*(2,3*0,6+2,15*0,6+2,2*0,6+2,1*0,6+2,1*0,6+2,5*1,2+2,5*1,05+2,5*0,95+2,5*1,0)</t>
  </si>
  <si>
    <t>0,25*(1,875+1,225*5+1,1*5+1,75)</t>
  </si>
  <si>
    <t>0,25*(2,35+1,525*2+1,1*2+2,1)</t>
  </si>
  <si>
    <t>0,25*(2,1+1,1*10+1,35*6+1,15*6+2,1)</t>
  </si>
  <si>
    <t>0,25*(0,95+0,6*5+2,8+0,6*14+2,5*5+2,6*9+2,5*4)</t>
  </si>
  <si>
    <t>16</t>
  </si>
  <si>
    <t>311351122</t>
  </si>
  <si>
    <t>Bednění nadzákladových zdí nosných rovné oboustranné za každou stranu odstranění</t>
  </si>
  <si>
    <t>648968579</t>
  </si>
  <si>
    <t>https://podminky.urs.cz/item/CS_URS_2025_02/311351122</t>
  </si>
  <si>
    <t>17</t>
  </si>
  <si>
    <t>311351911</t>
  </si>
  <si>
    <t>Bednění nadzákladových zdí nosných Příplatek k cenám bednění za pohledový beton</t>
  </si>
  <si>
    <t>-402049931</t>
  </si>
  <si>
    <t>https://podminky.urs.cz/item/CS_URS_2025_02/311351911</t>
  </si>
  <si>
    <t>18</t>
  </si>
  <si>
    <t>311362021</t>
  </si>
  <si>
    <t>Výztuž nadzákladových zdí nosných svislých nebo odkloněných od svislice, rovných nebo oblých ze svařovaných sítí z drátů typu KARI</t>
  </si>
  <si>
    <t>-860511514</t>
  </si>
  <si>
    <t>https://podminky.urs.cz/item/CS_URS_2025_02/311362021</t>
  </si>
  <si>
    <t>KARI síť 100/100/8 (hmotnost 7,667 kg/m2)</t>
  </si>
  <si>
    <t>0,001*7,667*1,5*2*(1,875*0,95+2,5*0,65*5+1,75*0,6*5)</t>
  </si>
  <si>
    <t>0,001*7,667*1,5*2*(2,35*2,8+1,125*2,6+1,0*2,6+2,225*0,6+2,1*0,6)</t>
  </si>
  <si>
    <t>0,001*7,667*1,5*2*(2,6*1,0*2+2,6*1,2*5+2,1*0,6+2,35*0,6*1+2,55*0,6*5)</t>
  </si>
  <si>
    <t>0,001*7,667*1,5*2*(2,3*0,6+2,15*0,6+2,2*0,6+2,1*0,6+2,1*0,6+2,5*1,2+2,5*1,05+2,5*0,95+2,5*1,0)</t>
  </si>
  <si>
    <t>0,001*7,667*1,5*0,25*(1,875+1,225*5+1,1*5+1,75)</t>
  </si>
  <si>
    <t>0,001*7,667*1,5*0,25*(2,35+1,525*2+1,1*2+2,1)</t>
  </si>
  <si>
    <t>0,001*7,667*1,5*0,25*(2,1+1,1*10+1,35*6+1,15*6+2,1)</t>
  </si>
  <si>
    <t>0,001*7,667*1,5*0,25*(0,95+0,6*5+2,8+0,6*14+2,5*5+2,6*9+2,5*4)</t>
  </si>
  <si>
    <t>Komunikace pozemní</t>
  </si>
  <si>
    <t>19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</si>
  <si>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</si>
  <si>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</si>
  <si>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1908130825</t>
  </si>
  <si>
    <t>https://podminky.urs.cz/item/CS_URS_2025_02/596211110</t>
  </si>
  <si>
    <t>20</t>
  </si>
  <si>
    <t>596411131</t>
  </si>
  <si>
    <t>Kladení dlažby z betonových vegetačních dlaždic komunikací pro pěší s ložem z kameniva těženého nebo drceného tl. do 40 mm, s vyplněním spár a vegetačních otvorů, s hutněním vibrováním velikosti dlaždic do 0,09 m2 tl. do 80 mm, pro plochy do 25 m2</t>
  </si>
  <si>
    <t>998199952</t>
  </si>
  <si>
    <t>https://podminky.urs.cz/item/CS_URS_2025_02/596411131</t>
  </si>
  <si>
    <t>953961213</t>
  </si>
  <si>
    <t>Kotva chemická s vyvrtáním otvoru do betonu, železobetonu nebo tvrdého kamene chemická patrona, velikost M 12, hloubka 110 mm</t>
  </si>
  <si>
    <t>kus</t>
  </si>
  <si>
    <t>602898169</t>
  </si>
  <si>
    <t>https://podminky.urs.cz/item/CS_URS_2025_02/953961213</t>
  </si>
  <si>
    <t>998</t>
  </si>
  <si>
    <t>Přesun hmot</t>
  </si>
  <si>
    <t>22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</si>
  <si>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</si>
  <si>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</si>
  <si>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923446356</t>
  </si>
  <si>
    <t>https://podminky.urs.cz/item/CS_URS_2025_02/998011001</t>
  </si>
  <si>
    <t>PSV</t>
  </si>
  <si>
    <t>Práce a dodávky PSV</t>
  </si>
  <si>
    <t>762</t>
  </si>
  <si>
    <t>Konstrukce tesařské</t>
  </si>
  <si>
    <t>23</t>
  </si>
  <si>
    <t>762085103</t>
  </si>
  <si>
    <t>Montáž ocelových spojovacích prostředků (materiál ve specifikaci) kotevních želez příložek, patek, táhel</t>
  </si>
  <si>
    <t>-165816130</t>
  </si>
  <si>
    <t>https://podminky.urs.cz/item/CS_URS_2025_02/762085103</t>
  </si>
  <si>
    <t>18*4</t>
  </si>
  <si>
    <t>24</t>
  </si>
  <si>
    <t>54825009</t>
  </si>
  <si>
    <t>kotevní prvek pozink - kotvení vodorovných dřevěných hranolů do betonových sloupků</t>
  </si>
  <si>
    <t>32</t>
  </si>
  <si>
    <t>1000615882</t>
  </si>
  <si>
    <t>25</t>
  </si>
  <si>
    <t>762123110</t>
  </si>
  <si>
    <t>Montáž konstrukce stěn a příček vázaných z fošen, hranolů, hranolků pomocí tesařských spojů průřezové plochy do 100 cm2</t>
  </si>
  <si>
    <t>m</t>
  </si>
  <si>
    <t>1884489011</t>
  </si>
  <si>
    <t>https://podminky.urs.cz/item/CS_URS_2025_02/762123110</t>
  </si>
  <si>
    <t>Montáž vodorovných modřínových hranolů 40/70</t>
  </si>
  <si>
    <t>2,5*2*5+2,6*2*9+2,5*2*4</t>
  </si>
  <si>
    <t>26</t>
  </si>
  <si>
    <t>60516111R</t>
  </si>
  <si>
    <t>řezivo modřínové sušené tl 50mm</t>
  </si>
  <si>
    <t>279665061</t>
  </si>
  <si>
    <t>(0,04*0,07*1,5)*(2,5*2*5+2,6*2*9+2,5*2*4)</t>
  </si>
  <si>
    <t>27</t>
  </si>
  <si>
    <t>762136114R</t>
  </si>
  <si>
    <t xml:space="preserve">Montáž plotových tyček z hoblovaných plotovek s mezerami </t>
  </si>
  <si>
    <t>245683729</t>
  </si>
  <si>
    <t>Plotové pole</t>
  </si>
  <si>
    <t>Brána</t>
  </si>
  <si>
    <t>1,65*5,0</t>
  </si>
  <si>
    <t>Branka</t>
  </si>
  <si>
    <t>1,5*1,3</t>
  </si>
  <si>
    <t>28</t>
  </si>
  <si>
    <t>M001</t>
  </si>
  <si>
    <t>Modřínová sušená hoblovaná plotovka 21x95</t>
  </si>
  <si>
    <t>-1543729921</t>
  </si>
  <si>
    <t>Plotovky pro plotová pole, bránu a branku</t>
  </si>
  <si>
    <t>(1,0*18*18+1,5*9+1,5*34)*1,2</t>
  </si>
  <si>
    <t>29</t>
  </si>
  <si>
    <t>762195000R</t>
  </si>
  <si>
    <t>Spojovací prostředky stěn - nerezové vruty 5x50</t>
  </si>
  <si>
    <t>ks</t>
  </si>
  <si>
    <t>2109318572</t>
  </si>
  <si>
    <t>(1,0*18*18+1,5*9+1,5*34)*3</t>
  </si>
  <si>
    <t>30</t>
  </si>
  <si>
    <t>998762101</t>
  </si>
  <si>
    <t>Přesun hmot pro konstrukce tesařské stanovený z hmotnosti přesunovaného materiálu vodorovná dopravní vzdálenost do 50 m základní v objektech výšky do 6 m</t>
  </si>
  <si>
    <t>-165371459</t>
  </si>
  <si>
    <t>https://podminky.urs.cz/item/CS_URS_2025_02/998762101</t>
  </si>
  <si>
    <t>767</t>
  </si>
  <si>
    <t>Konstrukce zámečnické</t>
  </si>
  <si>
    <t>31</t>
  </si>
  <si>
    <t>X001</t>
  </si>
  <si>
    <t xml:space="preserve">D+M Posuvná brána - kompletní dodávka ocelové kce, pozink lak, el. pohon, bezpečnostní senzory, maják, dálkové ovládání </t>
  </si>
  <si>
    <t>soubor</t>
  </si>
  <si>
    <t>658092937</t>
  </si>
  <si>
    <t>X002</t>
  </si>
  <si>
    <t xml:space="preserve">D+M Branka - kompletní dodávka ocelové kce, pozink lak, klika, zámek, FAB </t>
  </si>
  <si>
    <t>-628964079</t>
  </si>
  <si>
    <t>33</t>
  </si>
  <si>
    <t>998767101</t>
  </si>
  <si>
    <t>Přesun hmot pro zámečnické konstrukce stanovený z hmotnosti přesunovaného materiálu vodorovná dopravní vzdálenost do 50 m základní v objektech výšky do 6 m</t>
  </si>
  <si>
    <t>-1159346052</t>
  </si>
  <si>
    <t>https://podminky.urs.cz/item/CS_URS_2025_02/998767101</t>
  </si>
  <si>
    <t>Práce a dodávky M</t>
  </si>
  <si>
    <t>21-M</t>
  </si>
  <si>
    <t>Elektromontáže</t>
  </si>
  <si>
    <t>34</t>
  </si>
  <si>
    <t>210812061</t>
  </si>
  <si>
    <t>Montáž izolovaných kabelů měděných do 1 kV bez ukončení plných nebo laněných kulatých (např. CYKY, CYKFY) uložených volně nebo v liště počtu a průřezu žil 5x1,5 až 2,5 mm2</t>
  </si>
  <si>
    <t>64</t>
  </si>
  <si>
    <t>-1180690285</t>
  </si>
  <si>
    <t>https://podminky.urs.cz/item/CS_URS_2025_02/210812061</t>
  </si>
  <si>
    <t>35</t>
  </si>
  <si>
    <t>34571371</t>
  </si>
  <si>
    <t>trubka elektroinstalační ohebná dvouplášťová korugovaná HDPE UV stab (chránička) D 41/50mm</t>
  </si>
  <si>
    <t>256</t>
  </si>
  <si>
    <t>-1737281572</t>
  </si>
  <si>
    <t>36</t>
  </si>
  <si>
    <t>34111094</t>
  </si>
  <si>
    <t>kabel instalační jádro Cu plné izolace PVC plášť PVC 450/750V (CYKY) 5x2,5mm2</t>
  </si>
  <si>
    <t>128</t>
  </si>
  <si>
    <t>-1570507681</t>
  </si>
  <si>
    <t>50*1,15 'Přepočtené koeficientem množství</t>
  </si>
  <si>
    <t>37</t>
  </si>
  <si>
    <t>X003</t>
  </si>
  <si>
    <t>D+M Napojení a umístění jističe do stávajícího plastového pilíře, včetně revize</t>
  </si>
  <si>
    <t>209347635</t>
  </si>
  <si>
    <t>46-M</t>
  </si>
  <si>
    <t>Zemní práce při extr.mont.pracích</t>
  </si>
  <si>
    <t>38</t>
  </si>
  <si>
    <t>460171151</t>
  </si>
  <si>
    <t>Hloubení kabelových rýh strojně včetně urovnání dna s přemístěním výkopku do vzdálenosti 3 m od okraje jámy nebo s naložením na dopravní prostředek šířky 35 cm hloubky 60 cm v hornině třídy těžitelnosti I skupiny 1 a 2</t>
  </si>
  <si>
    <t>-513542769</t>
  </si>
  <si>
    <t>https://podminky.urs.cz/item/CS_URS_2025_02/460171151</t>
  </si>
  <si>
    <t>50*0,35*0,6</t>
  </si>
  <si>
    <t>39</t>
  </si>
  <si>
    <t>460341112</t>
  </si>
  <si>
    <t>Vodorovné přemístění (odvoz) horniny dopravními prostředky včetně složení, bez naložení a rozprostření jakékoliv třídy, na vzdálenost přes 50 do 500 m</t>
  </si>
  <si>
    <t>-296940680</t>
  </si>
  <si>
    <t>https://podminky.urs.cz/item/CS_URS_2025_02/460341112</t>
  </si>
  <si>
    <t>40</t>
  </si>
  <si>
    <t>460451161</t>
  </si>
  <si>
    <t>Zásyp kabelových rýh strojně s přemístěním sypaniny ze vzdálenosti do 10 m, s uložením výkopku ve vrstvách včetně zhutnění a urovnání povrchu šířky 35 cm hloubky 60 cm z horniny třídy těžitelnosti I skupiny 1 a 2</t>
  </si>
  <si>
    <t>-945045439</t>
  </si>
  <si>
    <t>https://podminky.urs.cz/item/CS_URS_2025_02/460451161</t>
  </si>
  <si>
    <t>41</t>
  </si>
  <si>
    <t>58331289</t>
  </si>
  <si>
    <t>kamenivo těžené drobné frakce 0/2</t>
  </si>
  <si>
    <t>1570968489</t>
  </si>
  <si>
    <t>50*0,35*0,3*2</t>
  </si>
  <si>
    <t>42</t>
  </si>
  <si>
    <t>460551111</t>
  </si>
  <si>
    <t>Rozprostření a urovnání ornice ručně včetně přemístění hromad nebo dočasných skládek na místo spotřeby ze vzdálenosti do 3 m při souvislé ploše, tl. vrstvy do 20 cm</t>
  </si>
  <si>
    <t>637927208</t>
  </si>
  <si>
    <t>https://podminky.urs.cz/item/CS_URS_2025_02/460551111</t>
  </si>
  <si>
    <t>43</t>
  </si>
  <si>
    <t>460661111</t>
  </si>
  <si>
    <t>Kabelové lože z písku včetně podsypu, zhutnění a urovnání povrchu pro kabely nn bez zakrytí, šířky do 35 cm</t>
  </si>
  <si>
    <t>-785378693</t>
  </si>
  <si>
    <t>https://podminky.urs.cz/item/CS_URS_2025_02/460661111</t>
  </si>
  <si>
    <t>44</t>
  </si>
  <si>
    <t>460671112</t>
  </si>
  <si>
    <t>Výstražné prvky pro krytí kabelů včetně vyrovnání povrchu rýhy, rozvinutí a uložení fólie, šířky přes 20 do 25 cm</t>
  </si>
  <si>
    <t>1161876520</t>
  </si>
  <si>
    <t>https://podminky.urs.cz/item/CS_URS_2025_02/460671112</t>
  </si>
  <si>
    <t>03 - Nové oplocení - část C, D, E, F, G, H (drátěné 3D panely)</t>
  </si>
  <si>
    <t>121151113</t>
  </si>
  <si>
    <t>Sejmutí ornice strojně při souvislé ploše přes 100 do 500 m2, tl. vrstvy do 200 mm</t>
  </si>
  <si>
    <t>-642307836</t>
  </si>
  <si>
    <t>https://podminky.urs.cz/item/CS_URS_2025_02/121151113</t>
  </si>
  <si>
    <t>Skrývka ornice v místě nového oplocení v celkové šířce 2,0m</t>
  </si>
  <si>
    <t>2,0*280</t>
  </si>
  <si>
    <t>131111359</t>
  </si>
  <si>
    <t>Vrtání jamek Příplatek k cenám -1331 až -1343 za vrtání v kamenité nebo kořeny prorostlé půdě</t>
  </si>
  <si>
    <t>-697678194</t>
  </si>
  <si>
    <t>https://podminky.urs.cz/item/CS_URS_2025_02/131111359</t>
  </si>
  <si>
    <t>131151343</t>
  </si>
  <si>
    <t>Vrtání jamek strojně průměru přes 200 do 300 mm</t>
  </si>
  <si>
    <t>1972689580</t>
  </si>
  <si>
    <t>https://podminky.urs.cz/item/CS_URS_2025_02/131151343</t>
  </si>
  <si>
    <t>19+2+48+4+2+33</t>
  </si>
  <si>
    <t>1358559487</t>
  </si>
  <si>
    <t>zemina po vyvrtání jamek</t>
  </si>
  <si>
    <t>3,14*0,15*0,15*1,0*108</t>
  </si>
  <si>
    <t>181351103</t>
  </si>
  <si>
    <t>Rozprostření a urovnání ornice v rovině nebo ve svahu sklonu do 1:5 strojně při souvislé ploše přes 100 do 500 m2, tl. vrstvy do 200 mm</t>
  </si>
  <si>
    <t>-227562736</t>
  </si>
  <si>
    <t>https://podminky.urs.cz/item/CS_URS_2025_02/181351103</t>
  </si>
  <si>
    <t>338171113</t>
  </si>
  <si>
    <t>Montáž sloupků a vzpěr plotových ocelových trubkových nebo profilovaných výšky do 2 m se zabetonováním do 0,08 m3 do připravených jamek</t>
  </si>
  <si>
    <t>1720116338</t>
  </si>
  <si>
    <t>https://podminky.urs.cz/item/CS_URS_2025_02/338171113</t>
  </si>
  <si>
    <t>4500027014</t>
  </si>
  <si>
    <t>Sloupek čtyřhranný Pilofor Zn + PVC antracit průměr 60×60 mm výška 2,0 m</t>
  </si>
  <si>
    <t>-363734677</t>
  </si>
  <si>
    <t>348101210</t>
  </si>
  <si>
    <t>Osazení vrat nebo vrátek k oplocení na sloupky ocelové, plochy jednotlivě do 2 m2</t>
  </si>
  <si>
    <t>485540355</t>
  </si>
  <si>
    <t>https://podminky.urs.cz/item/CS_URS_2025_02/348101210</t>
  </si>
  <si>
    <t>348121221</t>
  </si>
  <si>
    <t>Osazení podhrabových desek na ocelové sloupky, délky desek přes 2 do 3 m</t>
  </si>
  <si>
    <t>-783812509</t>
  </si>
  <si>
    <t>https://podminky.urs.cz/item/CS_URS_2025_02/348121221</t>
  </si>
  <si>
    <t>18+2+48+4+3+34</t>
  </si>
  <si>
    <t>4500026710</t>
  </si>
  <si>
    <t>Deska podhrabová Pilecký hladká bez zámku 50×200×2450 mm</t>
  </si>
  <si>
    <t>1192671</t>
  </si>
  <si>
    <t>PFB.0007015OZ</t>
  </si>
  <si>
    <t>Držák podhrabové desky Držák PD 20 P</t>
  </si>
  <si>
    <t>318577751</t>
  </si>
  <si>
    <t>348171143</t>
  </si>
  <si>
    <t>Montáž oplocení z dílců kovových panelových svařovaných, na ocelové profilované sloupky, výšky přes 1,0 do 1,5 m</t>
  </si>
  <si>
    <t>1816900027</t>
  </si>
  <si>
    <t>https://podminky.urs.cz/item/CS_URS_2025_02/348171143</t>
  </si>
  <si>
    <t>45,54+6,154+120,388+10,12+7,59+88,208</t>
  </si>
  <si>
    <t>4500026919</t>
  </si>
  <si>
    <t>Panel svařovaný Pilofor Classic Zn + PVC antracit šířka 2,5 m výška 1,23 m</t>
  </si>
  <si>
    <t>1903636112</t>
  </si>
  <si>
    <t>272,5*0,4 'Přepočtené koeficientem množství</t>
  </si>
  <si>
    <t>Střední odborné učiliště opravárenské, Králíky</t>
  </si>
  <si>
    <t>Prostřední Lipka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</si>
</sst>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997006519" TargetMode="External"/><Relationship Id="rId2" Type="http://schemas.openxmlformats.org/officeDocument/2006/relationships/hyperlink" Target="https://podminky.urs.cz/item/CS_URS_2025_02/997006512" TargetMode="External"/><Relationship Id="rId1" Type="http://schemas.openxmlformats.org/officeDocument/2006/relationships/hyperlink" Target="https://podminky.urs.cz/item/CS_URS_2025_02/981513111" TargetMode="External"/><Relationship Id="rId5" Type="http://schemas.openxmlformats.org/officeDocument/2006/relationships/drawing" Target="../drawings/drawing2.xml"/><Relationship Id="rId4" Type="http://schemas.openxmlformats.org/officeDocument/2006/relationships/hyperlink" Target="https://podminky.urs.cz/item/CS_URS_2025_02/99700655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1311103" TargetMode="External"/><Relationship Id="rId13" Type="http://schemas.openxmlformats.org/officeDocument/2006/relationships/hyperlink" Target="https://podminky.urs.cz/item/CS_URS_2025_02/311351121" TargetMode="External"/><Relationship Id="rId18" Type="http://schemas.openxmlformats.org/officeDocument/2006/relationships/hyperlink" Target="https://podminky.urs.cz/item/CS_URS_2025_02/596411131" TargetMode="External"/><Relationship Id="rId26" Type="http://schemas.openxmlformats.org/officeDocument/2006/relationships/hyperlink" Target="https://podminky.urs.cz/item/CS_URS_2025_02/460171151" TargetMode="External"/><Relationship Id="rId3" Type="http://schemas.openxmlformats.org/officeDocument/2006/relationships/hyperlink" Target="https://podminky.urs.cz/item/CS_URS_2025_02/132251103" TargetMode="External"/><Relationship Id="rId21" Type="http://schemas.openxmlformats.org/officeDocument/2006/relationships/hyperlink" Target="https://podminky.urs.cz/item/CS_URS_2025_02/762085103" TargetMode="External"/><Relationship Id="rId7" Type="http://schemas.openxmlformats.org/officeDocument/2006/relationships/hyperlink" Target="https://podminky.urs.cz/item/CS_URS_2025_02/167151101" TargetMode="External"/><Relationship Id="rId12" Type="http://schemas.openxmlformats.org/officeDocument/2006/relationships/hyperlink" Target="https://podminky.urs.cz/item/CS_URS_2025_02/311321814" TargetMode="External"/><Relationship Id="rId17" Type="http://schemas.openxmlformats.org/officeDocument/2006/relationships/hyperlink" Target="https://podminky.urs.cz/item/CS_URS_2025_02/596211110" TargetMode="External"/><Relationship Id="rId25" Type="http://schemas.openxmlformats.org/officeDocument/2006/relationships/hyperlink" Target="https://podminky.urs.cz/item/CS_URS_2025_02/210812061" TargetMode="External"/><Relationship Id="rId2" Type="http://schemas.openxmlformats.org/officeDocument/2006/relationships/hyperlink" Target="https://podminky.urs.cz/item/CS_URS_2025_02/113106125" TargetMode="External"/><Relationship Id="rId16" Type="http://schemas.openxmlformats.org/officeDocument/2006/relationships/hyperlink" Target="https://podminky.urs.cz/item/CS_URS_2025_02/311362021" TargetMode="External"/><Relationship Id="rId20" Type="http://schemas.openxmlformats.org/officeDocument/2006/relationships/hyperlink" Target="https://podminky.urs.cz/item/CS_URS_2025_02/998011001" TargetMode="External"/><Relationship Id="rId29" Type="http://schemas.openxmlformats.org/officeDocument/2006/relationships/hyperlink" Target="https://podminky.urs.cz/item/CS_URS_2025_02/460551111" TargetMode="External"/><Relationship Id="rId1" Type="http://schemas.openxmlformats.org/officeDocument/2006/relationships/hyperlink" Target="https://podminky.urs.cz/item/CS_URS_2025_02/113106123" TargetMode="External"/><Relationship Id="rId6" Type="http://schemas.openxmlformats.org/officeDocument/2006/relationships/hyperlink" Target="https://podminky.urs.cz/item/CS_URS_2025_02/167151101" TargetMode="External"/><Relationship Id="rId11" Type="http://schemas.openxmlformats.org/officeDocument/2006/relationships/hyperlink" Target="https://podminky.urs.cz/item/CS_URS_2025_02/274321411" TargetMode="External"/><Relationship Id="rId24" Type="http://schemas.openxmlformats.org/officeDocument/2006/relationships/hyperlink" Target="https://podminky.urs.cz/item/CS_URS_2025_02/998767101" TargetMode="External"/><Relationship Id="rId32" Type="http://schemas.openxmlformats.org/officeDocument/2006/relationships/drawing" Target="../drawings/drawing3.xml"/><Relationship Id="rId5" Type="http://schemas.openxmlformats.org/officeDocument/2006/relationships/hyperlink" Target="https://podminky.urs.cz/item/CS_URS_2025_02/162751117" TargetMode="External"/><Relationship Id="rId15" Type="http://schemas.openxmlformats.org/officeDocument/2006/relationships/hyperlink" Target="https://podminky.urs.cz/item/CS_URS_2025_02/311351911" TargetMode="External"/><Relationship Id="rId23" Type="http://schemas.openxmlformats.org/officeDocument/2006/relationships/hyperlink" Target="https://podminky.urs.cz/item/CS_URS_2025_02/998762101" TargetMode="External"/><Relationship Id="rId28" Type="http://schemas.openxmlformats.org/officeDocument/2006/relationships/hyperlink" Target="https://podminky.urs.cz/item/CS_URS_2025_02/460451161" TargetMode="External"/><Relationship Id="rId10" Type="http://schemas.openxmlformats.org/officeDocument/2006/relationships/hyperlink" Target="https://podminky.urs.cz/item/CS_URS_2025_02/181951111" TargetMode="External"/><Relationship Id="rId19" Type="http://schemas.openxmlformats.org/officeDocument/2006/relationships/hyperlink" Target="https://podminky.urs.cz/item/CS_URS_2025_02/953961213" TargetMode="External"/><Relationship Id="rId31" Type="http://schemas.openxmlformats.org/officeDocument/2006/relationships/hyperlink" Target="https://podminky.urs.cz/item/CS_URS_2025_02/460671112" TargetMode="External"/><Relationship Id="rId4" Type="http://schemas.openxmlformats.org/officeDocument/2006/relationships/hyperlink" Target="https://podminky.urs.cz/item/CS_URS_2025_02/162351103" TargetMode="External"/><Relationship Id="rId9" Type="http://schemas.openxmlformats.org/officeDocument/2006/relationships/hyperlink" Target="https://podminky.urs.cz/item/CS_URS_2025_02/181411131" TargetMode="External"/><Relationship Id="rId14" Type="http://schemas.openxmlformats.org/officeDocument/2006/relationships/hyperlink" Target="https://podminky.urs.cz/item/CS_URS_2025_02/311351122" TargetMode="External"/><Relationship Id="rId22" Type="http://schemas.openxmlformats.org/officeDocument/2006/relationships/hyperlink" Target="https://podminky.urs.cz/item/CS_URS_2025_02/762123110" TargetMode="External"/><Relationship Id="rId27" Type="http://schemas.openxmlformats.org/officeDocument/2006/relationships/hyperlink" Target="https://podminky.urs.cz/item/CS_URS_2025_02/460341112" TargetMode="External"/><Relationship Id="rId30" Type="http://schemas.openxmlformats.org/officeDocument/2006/relationships/hyperlink" Target="https://podminky.urs.cz/item/CS_URS_2025_02/46066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348121221" TargetMode="External"/><Relationship Id="rId3" Type="http://schemas.openxmlformats.org/officeDocument/2006/relationships/hyperlink" Target="https://podminky.urs.cz/item/CS_URS_2025_02/131151343" TargetMode="External"/><Relationship Id="rId7" Type="http://schemas.openxmlformats.org/officeDocument/2006/relationships/hyperlink" Target="https://podminky.urs.cz/item/CS_URS_2025_02/348101210" TargetMode="External"/><Relationship Id="rId2" Type="http://schemas.openxmlformats.org/officeDocument/2006/relationships/hyperlink" Target="https://podminky.urs.cz/item/CS_URS_2025_02/131111359" TargetMode="External"/><Relationship Id="rId1" Type="http://schemas.openxmlformats.org/officeDocument/2006/relationships/hyperlink" Target="https://podminky.urs.cz/item/CS_URS_2025_02/121151113" TargetMode="External"/><Relationship Id="rId6" Type="http://schemas.openxmlformats.org/officeDocument/2006/relationships/hyperlink" Target="https://podminky.urs.cz/item/CS_URS_2025_02/338171113" TargetMode="External"/><Relationship Id="rId5" Type="http://schemas.openxmlformats.org/officeDocument/2006/relationships/hyperlink" Target="https://podminky.urs.cz/item/CS_URS_2025_02/181351103" TargetMode="External"/><Relationship Id="rId10" Type="http://schemas.openxmlformats.org/officeDocument/2006/relationships/drawing" Target="../drawings/drawing4.xml"/><Relationship Id="rId4" Type="http://schemas.openxmlformats.org/officeDocument/2006/relationships/hyperlink" Target="https://podminky.urs.cz/item/CS_URS_2025_02/162351103" TargetMode="External"/><Relationship Id="rId9" Type="http://schemas.openxmlformats.org/officeDocument/2006/relationships/hyperlink" Target="https://podminky.urs.cz/item/CS_URS_2025_02/34817114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topLeftCell="A4" workbookViewId="0">
      <selection activeCell="AP11" sqref="AP11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 x14ac:dyDescent="0.2">
      <c r="AR2" s="200" t="s">
        <v>6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7" t="s">
        <v>7</v>
      </c>
      <c r="BT2" s="17" t="s">
        <v>8</v>
      </c>
    </row>
    <row r="3" spans="1:74" s="1" customFormat="1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" customHeight="1" x14ac:dyDescent="0.2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 x14ac:dyDescent="0.2">
      <c r="B5" s="20"/>
      <c r="D5" s="24" t="s">
        <v>14</v>
      </c>
      <c r="K5" s="230" t="s">
        <v>15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0"/>
      <c r="BE5" s="227" t="s">
        <v>16</v>
      </c>
      <c r="BS5" s="17" t="s">
        <v>7</v>
      </c>
    </row>
    <row r="6" spans="1:74" s="1" customFormat="1" ht="36.9" customHeight="1" x14ac:dyDescent="0.2">
      <c r="B6" s="20"/>
      <c r="D6" s="26" t="s">
        <v>17</v>
      </c>
      <c r="K6" s="231" t="s">
        <v>18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0"/>
      <c r="BE6" s="228"/>
      <c r="BS6" s="17" t="s">
        <v>7</v>
      </c>
    </row>
    <row r="7" spans="1:74" s="1" customFormat="1" ht="12" customHeight="1" x14ac:dyDescent="0.2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228"/>
      <c r="BS7" s="17" t="s">
        <v>7</v>
      </c>
    </row>
    <row r="8" spans="1:74" s="1" customFormat="1" ht="12" customHeight="1" x14ac:dyDescent="0.2">
      <c r="B8" s="20"/>
      <c r="D8" s="27" t="s">
        <v>21</v>
      </c>
      <c r="K8" s="25" t="s">
        <v>489</v>
      </c>
      <c r="AK8" s="27" t="s">
        <v>23</v>
      </c>
      <c r="AN8" s="242" t="s">
        <v>24</v>
      </c>
      <c r="AR8" s="20"/>
      <c r="BE8" s="228"/>
      <c r="BS8" s="17" t="s">
        <v>7</v>
      </c>
    </row>
    <row r="9" spans="1:74" s="1" customFormat="1" ht="14.4" customHeight="1" x14ac:dyDescent="0.2">
      <c r="B9" s="20"/>
      <c r="AR9" s="20"/>
      <c r="BE9" s="228"/>
      <c r="BS9" s="17" t="s">
        <v>7</v>
      </c>
    </row>
    <row r="10" spans="1:74" s="1" customFormat="1" ht="12" customHeight="1" x14ac:dyDescent="0.2">
      <c r="B10" s="20"/>
      <c r="D10" s="27" t="s">
        <v>25</v>
      </c>
      <c r="AK10" s="27" t="s">
        <v>26</v>
      </c>
      <c r="AN10" s="25" t="s">
        <v>27</v>
      </c>
      <c r="AR10" s="20"/>
      <c r="BE10" s="228"/>
      <c r="BS10" s="17" t="s">
        <v>7</v>
      </c>
    </row>
    <row r="11" spans="1:74" s="1" customFormat="1" ht="18.45" customHeight="1" x14ac:dyDescent="0.2">
      <c r="B11" s="20"/>
      <c r="E11" s="25" t="s">
        <v>488</v>
      </c>
      <c r="AK11" s="27" t="s">
        <v>29</v>
      </c>
      <c r="AN11" s="25" t="s">
        <v>3</v>
      </c>
      <c r="AR11" s="20"/>
      <c r="BE11" s="228"/>
      <c r="BS11" s="17" t="s">
        <v>7</v>
      </c>
    </row>
    <row r="12" spans="1:74" s="1" customFormat="1" ht="6.9" customHeight="1" x14ac:dyDescent="0.2">
      <c r="B12" s="20"/>
      <c r="AR12" s="20"/>
      <c r="BE12" s="228"/>
      <c r="BS12" s="17" t="s">
        <v>7</v>
      </c>
    </row>
    <row r="13" spans="1:74" s="1" customFormat="1" ht="12" customHeight="1" x14ac:dyDescent="0.2">
      <c r="B13" s="20"/>
      <c r="D13" s="27" t="s">
        <v>30</v>
      </c>
      <c r="AK13" s="27" t="s">
        <v>26</v>
      </c>
      <c r="AN13" s="29" t="s">
        <v>31</v>
      </c>
      <c r="AR13" s="20"/>
      <c r="BE13" s="228"/>
      <c r="BS13" s="17" t="s">
        <v>7</v>
      </c>
    </row>
    <row r="14" spans="1:74" ht="13.2" x14ac:dyDescent="0.2">
      <c r="B14" s="20"/>
      <c r="E14" s="232" t="s">
        <v>31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7" t="s">
        <v>29</v>
      </c>
      <c r="AN14" s="29" t="s">
        <v>31</v>
      </c>
      <c r="AR14" s="20"/>
      <c r="BE14" s="228"/>
      <c r="BS14" s="17" t="s">
        <v>7</v>
      </c>
    </row>
    <row r="15" spans="1:74" s="1" customFormat="1" ht="6.9" customHeight="1" x14ac:dyDescent="0.2">
      <c r="B15" s="20"/>
      <c r="AR15" s="20"/>
      <c r="BE15" s="228"/>
      <c r="BS15" s="17" t="s">
        <v>4</v>
      </c>
    </row>
    <row r="16" spans="1:74" s="1" customFormat="1" ht="12" customHeight="1" x14ac:dyDescent="0.2">
      <c r="B16" s="20"/>
      <c r="D16" s="27" t="s">
        <v>32</v>
      </c>
      <c r="AK16" s="27" t="s">
        <v>26</v>
      </c>
      <c r="AN16" s="25" t="s">
        <v>33</v>
      </c>
      <c r="AR16" s="20"/>
      <c r="BE16" s="228"/>
      <c r="BS16" s="17" t="s">
        <v>4</v>
      </c>
    </row>
    <row r="17" spans="1:71" s="1" customFormat="1" ht="18.45" customHeight="1" x14ac:dyDescent="0.2">
      <c r="B17" s="20"/>
      <c r="E17" s="25" t="s">
        <v>34</v>
      </c>
      <c r="AK17" s="27" t="s">
        <v>29</v>
      </c>
      <c r="AN17" s="25" t="s">
        <v>3</v>
      </c>
      <c r="AR17" s="20"/>
      <c r="BE17" s="228"/>
      <c r="BS17" s="17" t="s">
        <v>35</v>
      </c>
    </row>
    <row r="18" spans="1:71" s="1" customFormat="1" ht="6.9" customHeight="1" x14ac:dyDescent="0.2">
      <c r="B18" s="20"/>
      <c r="AR18" s="20"/>
      <c r="BE18" s="228"/>
      <c r="BS18" s="17" t="s">
        <v>7</v>
      </c>
    </row>
    <row r="19" spans="1:71" s="1" customFormat="1" ht="12" customHeight="1" x14ac:dyDescent="0.2">
      <c r="B19" s="20"/>
      <c r="D19" s="27" t="s">
        <v>36</v>
      </c>
      <c r="AK19" s="27" t="s">
        <v>26</v>
      </c>
      <c r="AN19" s="25" t="s">
        <v>3</v>
      </c>
      <c r="AR19" s="20"/>
      <c r="BE19" s="228"/>
      <c r="BS19" s="17" t="s">
        <v>7</v>
      </c>
    </row>
    <row r="20" spans="1:71" s="1" customFormat="1" ht="18.45" customHeight="1" x14ac:dyDescent="0.2">
      <c r="B20" s="20"/>
      <c r="E20" s="25" t="s">
        <v>37</v>
      </c>
      <c r="AK20" s="27" t="s">
        <v>29</v>
      </c>
      <c r="AN20" s="25" t="s">
        <v>3</v>
      </c>
      <c r="AR20" s="20"/>
      <c r="BE20" s="228"/>
      <c r="BS20" s="17" t="s">
        <v>4</v>
      </c>
    </row>
    <row r="21" spans="1:71" s="1" customFormat="1" ht="6.9" customHeight="1" x14ac:dyDescent="0.2">
      <c r="B21" s="20"/>
      <c r="AR21" s="20"/>
      <c r="BE21" s="228"/>
    </row>
    <row r="22" spans="1:71" s="1" customFormat="1" ht="12" customHeight="1" x14ac:dyDescent="0.2">
      <c r="B22" s="20"/>
      <c r="D22" s="27" t="s">
        <v>38</v>
      </c>
      <c r="AR22" s="20"/>
      <c r="BE22" s="228"/>
    </row>
    <row r="23" spans="1:71" s="1" customFormat="1" ht="47.25" customHeight="1" x14ac:dyDescent="0.2">
      <c r="B23" s="20"/>
      <c r="E23" s="234" t="s">
        <v>39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20"/>
      <c r="BE23" s="228"/>
    </row>
    <row r="24" spans="1:71" s="1" customFormat="1" ht="6.9" customHeight="1" x14ac:dyDescent="0.2">
      <c r="B24" s="20"/>
      <c r="AR24" s="20"/>
      <c r="BE24" s="228"/>
    </row>
    <row r="25" spans="1:71" s="1" customFormat="1" ht="6.9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8"/>
    </row>
    <row r="26" spans="1:71" s="2" customFormat="1" ht="25.95" customHeight="1" x14ac:dyDescent="0.2">
      <c r="A26" s="32"/>
      <c r="B26" s="33"/>
      <c r="C26" s="32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5">
        <f>ROUND(AG54,2)</f>
        <v>0</v>
      </c>
      <c r="AL26" s="236"/>
      <c r="AM26" s="236"/>
      <c r="AN26" s="236"/>
      <c r="AO26" s="236"/>
      <c r="AP26" s="32"/>
      <c r="AQ26" s="32"/>
      <c r="AR26" s="33"/>
      <c r="BE26" s="228"/>
    </row>
    <row r="27" spans="1:71" s="2" customFormat="1" ht="6.9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8"/>
    </row>
    <row r="28" spans="1:71" s="2" customFormat="1" ht="13.2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7" t="s">
        <v>41</v>
      </c>
      <c r="M28" s="237"/>
      <c r="N28" s="237"/>
      <c r="O28" s="237"/>
      <c r="P28" s="237"/>
      <c r="Q28" s="32"/>
      <c r="R28" s="32"/>
      <c r="S28" s="32"/>
      <c r="T28" s="32"/>
      <c r="U28" s="32"/>
      <c r="V28" s="32"/>
      <c r="W28" s="237" t="s">
        <v>42</v>
      </c>
      <c r="X28" s="237"/>
      <c r="Y28" s="237"/>
      <c r="Z28" s="237"/>
      <c r="AA28" s="237"/>
      <c r="AB28" s="237"/>
      <c r="AC28" s="237"/>
      <c r="AD28" s="237"/>
      <c r="AE28" s="237"/>
      <c r="AF28" s="32"/>
      <c r="AG28" s="32"/>
      <c r="AH28" s="32"/>
      <c r="AI28" s="32"/>
      <c r="AJ28" s="32"/>
      <c r="AK28" s="237" t="s">
        <v>43</v>
      </c>
      <c r="AL28" s="237"/>
      <c r="AM28" s="237"/>
      <c r="AN28" s="237"/>
      <c r="AO28" s="237"/>
      <c r="AP28" s="32"/>
      <c r="AQ28" s="32"/>
      <c r="AR28" s="33"/>
      <c r="BE28" s="228"/>
    </row>
    <row r="29" spans="1:71" s="3" customFormat="1" ht="14.4" customHeight="1" x14ac:dyDescent="0.2">
      <c r="B29" s="37"/>
      <c r="D29" s="27" t="s">
        <v>44</v>
      </c>
      <c r="F29" s="27" t="s">
        <v>45</v>
      </c>
      <c r="L29" s="222">
        <v>0.21</v>
      </c>
      <c r="M29" s="221"/>
      <c r="N29" s="221"/>
      <c r="O29" s="221"/>
      <c r="P29" s="221"/>
      <c r="W29" s="220">
        <f>ROUND(AZ54, 2)</f>
        <v>0</v>
      </c>
      <c r="X29" s="221"/>
      <c r="Y29" s="221"/>
      <c r="Z29" s="221"/>
      <c r="AA29" s="221"/>
      <c r="AB29" s="221"/>
      <c r="AC29" s="221"/>
      <c r="AD29" s="221"/>
      <c r="AE29" s="221"/>
      <c r="AK29" s="220">
        <f>ROUND(AV54, 2)</f>
        <v>0</v>
      </c>
      <c r="AL29" s="221"/>
      <c r="AM29" s="221"/>
      <c r="AN29" s="221"/>
      <c r="AO29" s="221"/>
      <c r="AR29" s="37"/>
      <c r="BE29" s="229"/>
    </row>
    <row r="30" spans="1:71" s="3" customFormat="1" ht="14.4" customHeight="1" x14ac:dyDescent="0.2">
      <c r="B30" s="37"/>
      <c r="F30" s="27" t="s">
        <v>46</v>
      </c>
      <c r="L30" s="222">
        <v>0.12</v>
      </c>
      <c r="M30" s="221"/>
      <c r="N30" s="221"/>
      <c r="O30" s="221"/>
      <c r="P30" s="221"/>
      <c r="W30" s="220">
        <f>ROUND(BA54,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0">
        <f>ROUND(AW54, 2)</f>
        <v>0</v>
      </c>
      <c r="AL30" s="221"/>
      <c r="AM30" s="221"/>
      <c r="AN30" s="221"/>
      <c r="AO30" s="221"/>
      <c r="AR30" s="37"/>
      <c r="BE30" s="229"/>
    </row>
    <row r="31" spans="1:71" s="3" customFormat="1" ht="14.4" hidden="1" customHeight="1" x14ac:dyDescent="0.2">
      <c r="B31" s="37"/>
      <c r="F31" s="27" t="s">
        <v>47</v>
      </c>
      <c r="L31" s="222">
        <v>0.21</v>
      </c>
      <c r="M31" s="221"/>
      <c r="N31" s="221"/>
      <c r="O31" s="221"/>
      <c r="P31" s="221"/>
      <c r="W31" s="220">
        <f>ROUND(BB54,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7"/>
      <c r="BE31" s="229"/>
    </row>
    <row r="32" spans="1:71" s="3" customFormat="1" ht="14.4" hidden="1" customHeight="1" x14ac:dyDescent="0.2">
      <c r="B32" s="37"/>
      <c r="F32" s="27" t="s">
        <v>48</v>
      </c>
      <c r="L32" s="222">
        <v>0.12</v>
      </c>
      <c r="M32" s="221"/>
      <c r="N32" s="221"/>
      <c r="O32" s="221"/>
      <c r="P32" s="221"/>
      <c r="W32" s="220">
        <f>ROUND(BC54,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7"/>
      <c r="BE32" s="229"/>
    </row>
    <row r="33" spans="1:57" s="3" customFormat="1" ht="14.4" hidden="1" customHeight="1" x14ac:dyDescent="0.2">
      <c r="B33" s="37"/>
      <c r="F33" s="27" t="s">
        <v>49</v>
      </c>
      <c r="L33" s="222">
        <v>0</v>
      </c>
      <c r="M33" s="221"/>
      <c r="N33" s="221"/>
      <c r="O33" s="221"/>
      <c r="P33" s="221"/>
      <c r="W33" s="220">
        <f>ROUND(BD54,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0">
        <v>0</v>
      </c>
      <c r="AL33" s="221"/>
      <c r="AM33" s="221"/>
      <c r="AN33" s="221"/>
      <c r="AO33" s="221"/>
      <c r="AR33" s="37"/>
    </row>
    <row r="34" spans="1:57" s="2" customFormat="1" ht="6.9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5" customHeight="1" x14ac:dyDescent="0.2">
      <c r="A35" s="32"/>
      <c r="B35" s="33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223" t="s">
        <v>52</v>
      </c>
      <c r="Y35" s="224"/>
      <c r="Z35" s="224"/>
      <c r="AA35" s="224"/>
      <c r="AB35" s="224"/>
      <c r="AC35" s="40"/>
      <c r="AD35" s="40"/>
      <c r="AE35" s="40"/>
      <c r="AF35" s="40"/>
      <c r="AG35" s="40"/>
      <c r="AH35" s="40"/>
      <c r="AI35" s="40"/>
      <c r="AJ35" s="40"/>
      <c r="AK35" s="225">
        <f>SUM(AK26:AK33)</f>
        <v>0</v>
      </c>
      <c r="AL35" s="224"/>
      <c r="AM35" s="224"/>
      <c r="AN35" s="224"/>
      <c r="AO35" s="226"/>
      <c r="AP35" s="38"/>
      <c r="AQ35" s="38"/>
      <c r="AR35" s="33"/>
      <c r="BE35" s="32"/>
    </row>
    <row r="36" spans="1:57" s="2" customFormat="1" ht="6.9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" customHeight="1" x14ac:dyDescent="0.2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" customHeight="1" x14ac:dyDescent="0.2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" customHeight="1" x14ac:dyDescent="0.2">
      <c r="A42" s="32"/>
      <c r="B42" s="33"/>
      <c r="C42" s="21" t="s">
        <v>53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" customHeight="1" x14ac:dyDescent="0.2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 x14ac:dyDescent="0.2">
      <c r="B44" s="46"/>
      <c r="C44" s="27" t="s">
        <v>14</v>
      </c>
      <c r="L44" s="4" t="str">
        <f>K5</f>
        <v>262025</v>
      </c>
      <c r="AR44" s="46"/>
    </row>
    <row r="45" spans="1:57" s="5" customFormat="1" ht="36.9" customHeight="1" x14ac:dyDescent="0.2">
      <c r="B45" s="47"/>
      <c r="C45" s="48" t="s">
        <v>17</v>
      </c>
      <c r="L45" s="211" t="str">
        <f>K6</f>
        <v>Rekonstrukce oplocení areálu budovy ubytovacího zařízení Prostřední Lipka čp.16</v>
      </c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R45" s="47"/>
    </row>
    <row r="46" spans="1:57" s="2" customFormat="1" ht="6.9" customHeight="1" x14ac:dyDescent="0.2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 x14ac:dyDescent="0.2">
      <c r="A47" s="32"/>
      <c r="B47" s="33"/>
      <c r="C47" s="27" t="s">
        <v>21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>Prostřední Lipka 16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23</v>
      </c>
      <c r="AJ47" s="32"/>
      <c r="AK47" s="32"/>
      <c r="AL47" s="32"/>
      <c r="AM47" s="213" t="str">
        <f>IF(AN8= "","",AN8)</f>
        <v>17. 7. 2025</v>
      </c>
      <c r="AN47" s="213"/>
      <c r="AO47" s="32"/>
      <c r="AP47" s="32"/>
      <c r="AQ47" s="32"/>
      <c r="AR47" s="33"/>
      <c r="BE47" s="32"/>
    </row>
    <row r="48" spans="1:57" s="2" customFormat="1" ht="6.9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15" customHeight="1" x14ac:dyDescent="0.2">
      <c r="A49" s="32"/>
      <c r="B49" s="33"/>
      <c r="C49" s="27" t="s">
        <v>25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>Střední odborné učiliště opravárenské, Králíky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32</v>
      </c>
      <c r="AJ49" s="32"/>
      <c r="AK49" s="32"/>
      <c r="AL49" s="32"/>
      <c r="AM49" s="214" t="str">
        <f>IF(E17="","",E17)</f>
        <v>Miroslav Švestka</v>
      </c>
      <c r="AN49" s="215"/>
      <c r="AO49" s="215"/>
      <c r="AP49" s="215"/>
      <c r="AQ49" s="32"/>
      <c r="AR49" s="33"/>
      <c r="AS49" s="216" t="s">
        <v>54</v>
      </c>
      <c r="AT49" s="217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15" customHeight="1" x14ac:dyDescent="0.2">
      <c r="A50" s="32"/>
      <c r="B50" s="33"/>
      <c r="C50" s="27" t="s">
        <v>30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36</v>
      </c>
      <c r="AJ50" s="32"/>
      <c r="AK50" s="32"/>
      <c r="AL50" s="32"/>
      <c r="AM50" s="214" t="str">
        <f>IF(E20="","",E20)</f>
        <v xml:space="preserve"> </v>
      </c>
      <c r="AN50" s="215"/>
      <c r="AO50" s="215"/>
      <c r="AP50" s="215"/>
      <c r="AQ50" s="32"/>
      <c r="AR50" s="33"/>
      <c r="AS50" s="218"/>
      <c r="AT50" s="219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8" customHeight="1" x14ac:dyDescent="0.2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18"/>
      <c r="AT51" s="219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 x14ac:dyDescent="0.2">
      <c r="A52" s="32"/>
      <c r="B52" s="33"/>
      <c r="C52" s="205" t="s">
        <v>55</v>
      </c>
      <c r="D52" s="206"/>
      <c r="E52" s="206"/>
      <c r="F52" s="206"/>
      <c r="G52" s="206"/>
      <c r="H52" s="55"/>
      <c r="I52" s="207" t="s">
        <v>56</v>
      </c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8" t="s">
        <v>57</v>
      </c>
      <c r="AH52" s="206"/>
      <c r="AI52" s="206"/>
      <c r="AJ52" s="206"/>
      <c r="AK52" s="206"/>
      <c r="AL52" s="206"/>
      <c r="AM52" s="206"/>
      <c r="AN52" s="207" t="s">
        <v>58</v>
      </c>
      <c r="AO52" s="206"/>
      <c r="AP52" s="206"/>
      <c r="AQ52" s="56" t="s">
        <v>59</v>
      </c>
      <c r="AR52" s="33"/>
      <c r="AS52" s="57" t="s">
        <v>60</v>
      </c>
      <c r="AT52" s="58" t="s">
        <v>61</v>
      </c>
      <c r="AU52" s="58" t="s">
        <v>62</v>
      </c>
      <c r="AV52" s="58" t="s">
        <v>63</v>
      </c>
      <c r="AW52" s="58" t="s">
        <v>64</v>
      </c>
      <c r="AX52" s="58" t="s">
        <v>65</v>
      </c>
      <c r="AY52" s="58" t="s">
        <v>66</v>
      </c>
      <c r="AZ52" s="58" t="s">
        <v>67</v>
      </c>
      <c r="BA52" s="58" t="s">
        <v>68</v>
      </c>
      <c r="BB52" s="58" t="s">
        <v>69</v>
      </c>
      <c r="BC52" s="58" t="s">
        <v>70</v>
      </c>
      <c r="BD52" s="59" t="s">
        <v>71</v>
      </c>
      <c r="BE52" s="32"/>
    </row>
    <row r="53" spans="1:91" s="2" customFormat="1" ht="10.8" customHeight="1" x14ac:dyDescent="0.2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" customHeight="1" x14ac:dyDescent="0.2">
      <c r="B54" s="63"/>
      <c r="C54" s="64" t="s">
        <v>72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09">
        <f>ROUND(SUM(AG55:AG57),2)</f>
        <v>0</v>
      </c>
      <c r="AH54" s="209"/>
      <c r="AI54" s="209"/>
      <c r="AJ54" s="209"/>
      <c r="AK54" s="209"/>
      <c r="AL54" s="209"/>
      <c r="AM54" s="209"/>
      <c r="AN54" s="210">
        <f>SUM(AG54,AT54)</f>
        <v>0</v>
      </c>
      <c r="AO54" s="210"/>
      <c r="AP54" s="210"/>
      <c r="AQ54" s="67" t="s">
        <v>3</v>
      </c>
      <c r="AR54" s="63"/>
      <c r="AS54" s="68">
        <f>ROUND(SUM(AS55:AS57),2)</f>
        <v>0</v>
      </c>
      <c r="AT54" s="69">
        <f>ROUND(SUM(AV54:AW54),2)</f>
        <v>0</v>
      </c>
      <c r="AU54" s="70">
        <f>ROUND(SUM(AU55:AU57),5)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ROUND(SUM(AZ55:AZ57),2)</f>
        <v>0</v>
      </c>
      <c r="BA54" s="69">
        <f>ROUND(SUM(BA55:BA57),2)</f>
        <v>0</v>
      </c>
      <c r="BB54" s="69">
        <f>ROUND(SUM(BB55:BB57),2)</f>
        <v>0</v>
      </c>
      <c r="BC54" s="69">
        <f>ROUND(SUM(BC55:BC57),2)</f>
        <v>0</v>
      </c>
      <c r="BD54" s="71">
        <f>ROUND(SUM(BD55:BD57),2)</f>
        <v>0</v>
      </c>
      <c r="BS54" s="72" t="s">
        <v>73</v>
      </c>
      <c r="BT54" s="72" t="s">
        <v>74</v>
      </c>
      <c r="BU54" s="73" t="s">
        <v>75</v>
      </c>
      <c r="BV54" s="72" t="s">
        <v>76</v>
      </c>
      <c r="BW54" s="72" t="s">
        <v>5</v>
      </c>
      <c r="BX54" s="72" t="s">
        <v>77</v>
      </c>
      <c r="CL54" s="72" t="s">
        <v>3</v>
      </c>
    </row>
    <row r="55" spans="1:91" s="7" customFormat="1" ht="16.5" customHeight="1" x14ac:dyDescent="0.2">
      <c r="A55" s="74" t="s">
        <v>78</v>
      </c>
      <c r="B55" s="75"/>
      <c r="C55" s="76"/>
      <c r="D55" s="204" t="s">
        <v>79</v>
      </c>
      <c r="E55" s="204"/>
      <c r="F55" s="204"/>
      <c r="G55" s="204"/>
      <c r="H55" s="204"/>
      <c r="I55" s="77"/>
      <c r="J55" s="204" t="s">
        <v>80</v>
      </c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2">
        <f>'01 - Odstranění stávající...'!J30</f>
        <v>0</v>
      </c>
      <c r="AH55" s="203"/>
      <c r="AI55" s="203"/>
      <c r="AJ55" s="203"/>
      <c r="AK55" s="203"/>
      <c r="AL55" s="203"/>
      <c r="AM55" s="203"/>
      <c r="AN55" s="202">
        <f>SUM(AG55,AT55)</f>
        <v>0</v>
      </c>
      <c r="AO55" s="203"/>
      <c r="AP55" s="203"/>
      <c r="AQ55" s="78" t="s">
        <v>81</v>
      </c>
      <c r="AR55" s="75"/>
      <c r="AS55" s="79">
        <v>0</v>
      </c>
      <c r="AT55" s="80">
        <f>ROUND(SUM(AV55:AW55),2)</f>
        <v>0</v>
      </c>
      <c r="AU55" s="81">
        <f>'01 - Odstranění stávající...'!P82</f>
        <v>0</v>
      </c>
      <c r="AV55" s="80">
        <f>'01 - Odstranění stávající...'!J33</f>
        <v>0</v>
      </c>
      <c r="AW55" s="80">
        <f>'01 - Odstranění stávající...'!J34</f>
        <v>0</v>
      </c>
      <c r="AX55" s="80">
        <f>'01 - Odstranění stávající...'!J35</f>
        <v>0</v>
      </c>
      <c r="AY55" s="80">
        <f>'01 - Odstranění stávající...'!J36</f>
        <v>0</v>
      </c>
      <c r="AZ55" s="80">
        <f>'01 - Odstranění stávající...'!F33</f>
        <v>0</v>
      </c>
      <c r="BA55" s="80">
        <f>'01 - Odstranění stávající...'!F34</f>
        <v>0</v>
      </c>
      <c r="BB55" s="80">
        <f>'01 - Odstranění stávající...'!F35</f>
        <v>0</v>
      </c>
      <c r="BC55" s="80">
        <f>'01 - Odstranění stávající...'!F36</f>
        <v>0</v>
      </c>
      <c r="BD55" s="82">
        <f>'01 - Odstranění stávající...'!F37</f>
        <v>0</v>
      </c>
      <c r="BT55" s="83" t="s">
        <v>82</v>
      </c>
      <c r="BV55" s="83" t="s">
        <v>76</v>
      </c>
      <c r="BW55" s="83" t="s">
        <v>83</v>
      </c>
      <c r="BX55" s="83" t="s">
        <v>5</v>
      </c>
      <c r="CL55" s="83" t="s">
        <v>3</v>
      </c>
      <c r="CM55" s="83" t="s">
        <v>84</v>
      </c>
    </row>
    <row r="56" spans="1:91" s="7" customFormat="1" ht="24.75" customHeight="1" x14ac:dyDescent="0.2">
      <c r="A56" s="74" t="s">
        <v>78</v>
      </c>
      <c r="B56" s="75"/>
      <c r="C56" s="76"/>
      <c r="D56" s="204" t="s">
        <v>85</v>
      </c>
      <c r="E56" s="204"/>
      <c r="F56" s="204"/>
      <c r="G56" s="204"/>
      <c r="H56" s="204"/>
      <c r="I56" s="77"/>
      <c r="J56" s="204" t="s">
        <v>86</v>
      </c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2">
        <f>'02 - Nové oplocení - část...'!J30</f>
        <v>0</v>
      </c>
      <c r="AH56" s="203"/>
      <c r="AI56" s="203"/>
      <c r="AJ56" s="203"/>
      <c r="AK56" s="203"/>
      <c r="AL56" s="203"/>
      <c r="AM56" s="203"/>
      <c r="AN56" s="202">
        <f>SUM(AG56,AT56)</f>
        <v>0</v>
      </c>
      <c r="AO56" s="203"/>
      <c r="AP56" s="203"/>
      <c r="AQ56" s="78" t="s">
        <v>81</v>
      </c>
      <c r="AR56" s="75"/>
      <c r="AS56" s="79">
        <v>0</v>
      </c>
      <c r="AT56" s="80">
        <f>ROUND(SUM(AV56:AW56),2)</f>
        <v>0</v>
      </c>
      <c r="AU56" s="81">
        <f>'02 - Nové oplocení - část...'!P92</f>
        <v>0</v>
      </c>
      <c r="AV56" s="80">
        <f>'02 - Nové oplocení - část...'!J33</f>
        <v>0</v>
      </c>
      <c r="AW56" s="80">
        <f>'02 - Nové oplocení - část...'!J34</f>
        <v>0</v>
      </c>
      <c r="AX56" s="80">
        <f>'02 - Nové oplocení - část...'!J35</f>
        <v>0</v>
      </c>
      <c r="AY56" s="80">
        <f>'02 - Nové oplocení - část...'!J36</f>
        <v>0</v>
      </c>
      <c r="AZ56" s="80">
        <f>'02 - Nové oplocení - část...'!F33</f>
        <v>0</v>
      </c>
      <c r="BA56" s="80">
        <f>'02 - Nové oplocení - část...'!F34</f>
        <v>0</v>
      </c>
      <c r="BB56" s="80">
        <f>'02 - Nové oplocení - část...'!F35</f>
        <v>0</v>
      </c>
      <c r="BC56" s="80">
        <f>'02 - Nové oplocení - část...'!F36</f>
        <v>0</v>
      </c>
      <c r="BD56" s="82">
        <f>'02 - Nové oplocení - část...'!F37</f>
        <v>0</v>
      </c>
      <c r="BT56" s="83" t="s">
        <v>82</v>
      </c>
      <c r="BV56" s="83" t="s">
        <v>76</v>
      </c>
      <c r="BW56" s="83" t="s">
        <v>87</v>
      </c>
      <c r="BX56" s="83" t="s">
        <v>5</v>
      </c>
      <c r="CL56" s="83" t="s">
        <v>3</v>
      </c>
      <c r="CM56" s="83" t="s">
        <v>84</v>
      </c>
    </row>
    <row r="57" spans="1:91" s="7" customFormat="1" ht="24.75" customHeight="1" x14ac:dyDescent="0.2">
      <c r="A57" s="74" t="s">
        <v>78</v>
      </c>
      <c r="B57" s="75"/>
      <c r="C57" s="76"/>
      <c r="D57" s="204" t="s">
        <v>88</v>
      </c>
      <c r="E57" s="204"/>
      <c r="F57" s="204"/>
      <c r="G57" s="204"/>
      <c r="H57" s="204"/>
      <c r="I57" s="77"/>
      <c r="J57" s="204" t="s">
        <v>89</v>
      </c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204"/>
      <c r="AA57" s="204"/>
      <c r="AB57" s="204"/>
      <c r="AC57" s="204"/>
      <c r="AD57" s="204"/>
      <c r="AE57" s="204"/>
      <c r="AF57" s="204"/>
      <c r="AG57" s="202">
        <f>'03 - Nové oplocení - část...'!J30</f>
        <v>0</v>
      </c>
      <c r="AH57" s="203"/>
      <c r="AI57" s="203"/>
      <c r="AJ57" s="203"/>
      <c r="AK57" s="203"/>
      <c r="AL57" s="203"/>
      <c r="AM57" s="203"/>
      <c r="AN57" s="202">
        <f>SUM(AG57,AT57)</f>
        <v>0</v>
      </c>
      <c r="AO57" s="203"/>
      <c r="AP57" s="203"/>
      <c r="AQ57" s="78" t="s">
        <v>81</v>
      </c>
      <c r="AR57" s="75"/>
      <c r="AS57" s="84">
        <v>0</v>
      </c>
      <c r="AT57" s="85">
        <f>ROUND(SUM(AV57:AW57),2)</f>
        <v>0</v>
      </c>
      <c r="AU57" s="86">
        <f>'03 - Nové oplocení - část...'!P82</f>
        <v>0</v>
      </c>
      <c r="AV57" s="85">
        <f>'03 - Nové oplocení - část...'!J33</f>
        <v>0</v>
      </c>
      <c r="AW57" s="85">
        <f>'03 - Nové oplocení - část...'!J34</f>
        <v>0</v>
      </c>
      <c r="AX57" s="85">
        <f>'03 - Nové oplocení - část...'!J35</f>
        <v>0</v>
      </c>
      <c r="AY57" s="85">
        <f>'03 - Nové oplocení - část...'!J36</f>
        <v>0</v>
      </c>
      <c r="AZ57" s="85">
        <f>'03 - Nové oplocení - část...'!F33</f>
        <v>0</v>
      </c>
      <c r="BA57" s="85">
        <f>'03 - Nové oplocení - část...'!F34</f>
        <v>0</v>
      </c>
      <c r="BB57" s="85">
        <f>'03 - Nové oplocení - část...'!F35</f>
        <v>0</v>
      </c>
      <c r="BC57" s="85">
        <f>'03 - Nové oplocení - část...'!F36</f>
        <v>0</v>
      </c>
      <c r="BD57" s="87">
        <f>'03 - Nové oplocení - část...'!F37</f>
        <v>0</v>
      </c>
      <c r="BT57" s="83" t="s">
        <v>82</v>
      </c>
      <c r="BV57" s="83" t="s">
        <v>76</v>
      </c>
      <c r="BW57" s="83" t="s">
        <v>90</v>
      </c>
      <c r="BX57" s="83" t="s">
        <v>5</v>
      </c>
      <c r="CL57" s="83" t="s">
        <v>3</v>
      </c>
      <c r="CM57" s="83" t="s">
        <v>84</v>
      </c>
    </row>
    <row r="58" spans="1:91" s="2" customFormat="1" ht="30" customHeight="1" x14ac:dyDescent="0.2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3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pans="1:91" s="2" customFormat="1" ht="6.9" customHeight="1" x14ac:dyDescent="0.2">
      <c r="A59" s="32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33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1 - Odstranění stávající...'!C2" display="/"/>
    <hyperlink ref="A56" location="'02 - Nové oplocení - část...'!C2" display="/"/>
    <hyperlink ref="A57" location="'03 - Nové oplocení - čás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workbookViewId="0">
      <selection activeCell="I92" sqref="I92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00" t="s">
        <v>6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83</v>
      </c>
    </row>
    <row r="3" spans="1:46" s="1" customFormat="1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4.9" hidden="1" customHeight="1" x14ac:dyDescent="0.2">
      <c r="B4" s="20"/>
      <c r="D4" s="21" t="s">
        <v>91</v>
      </c>
      <c r="L4" s="20"/>
      <c r="M4" s="88" t="s">
        <v>11</v>
      </c>
      <c r="AT4" s="17" t="s">
        <v>4</v>
      </c>
    </row>
    <row r="5" spans="1:46" s="1" customFormat="1" ht="6.9" hidden="1" customHeight="1" x14ac:dyDescent="0.2">
      <c r="B5" s="20"/>
      <c r="L5" s="20"/>
    </row>
    <row r="6" spans="1:46" s="1" customFormat="1" ht="12" hidden="1" customHeight="1" x14ac:dyDescent="0.2">
      <c r="B6" s="20"/>
      <c r="D6" s="27" t="s">
        <v>17</v>
      </c>
      <c r="L6" s="20"/>
    </row>
    <row r="7" spans="1:46" s="1" customFormat="1" ht="26.25" hidden="1" customHeight="1" x14ac:dyDescent="0.2">
      <c r="B7" s="20"/>
      <c r="E7" s="239" t="str">
        <f>'Rekapitulace stavby'!K6</f>
        <v>Rekonstrukce oplocení areálu budovy ubytovacího zařízení Prostřední Lipka čp.16</v>
      </c>
      <c r="F7" s="240"/>
      <c r="G7" s="240"/>
      <c r="H7" s="240"/>
      <c r="L7" s="20"/>
    </row>
    <row r="8" spans="1:46" s="2" customFormat="1" ht="12" hidden="1" customHeight="1" x14ac:dyDescent="0.2">
      <c r="A8" s="32"/>
      <c r="B8" s="33"/>
      <c r="C8" s="32"/>
      <c r="D8" s="27" t="s">
        <v>92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 x14ac:dyDescent="0.2">
      <c r="A9" s="32"/>
      <c r="B9" s="33"/>
      <c r="C9" s="32"/>
      <c r="D9" s="32"/>
      <c r="E9" s="211" t="s">
        <v>93</v>
      </c>
      <c r="F9" s="238"/>
      <c r="G9" s="238"/>
      <c r="H9" s="238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idden="1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 x14ac:dyDescent="0.2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27" t="s">
        <v>20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 x14ac:dyDescent="0.2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0" t="str">
        <f>'Rekapitulace stavby'!AN8</f>
        <v>17. 7. 2025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hidden="1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 x14ac:dyDescent="0.2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 x14ac:dyDescent="0.2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3</v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hidden="1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 x14ac:dyDescent="0.2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 x14ac:dyDescent="0.2">
      <c r="A18" s="32"/>
      <c r="B18" s="33"/>
      <c r="C18" s="32"/>
      <c r="D18" s="32"/>
      <c r="E18" s="241" t="str">
        <f>'Rekapitulace stavby'!E14</f>
        <v>Vyplň údaj</v>
      </c>
      <c r="F18" s="230"/>
      <c r="G18" s="230"/>
      <c r="H18" s="230"/>
      <c r="I18" s="27" t="s">
        <v>29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hidden="1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 x14ac:dyDescent="0.2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26</v>
      </c>
      <c r="J20" s="25" t="s">
        <v>33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 x14ac:dyDescent="0.2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hidden="1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 x14ac:dyDescent="0.2">
      <c r="A23" s="32"/>
      <c r="B23" s="33"/>
      <c r="C23" s="32"/>
      <c r="D23" s="27" t="s">
        <v>36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29</v>
      </c>
      <c r="J24" s="25" t="str">
        <f>IF('Rekapitulace stavby'!AN20="","",'Rekapitulace stavby'!AN20)</f>
        <v/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hidden="1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 x14ac:dyDescent="0.2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 x14ac:dyDescent="0.2">
      <c r="A27" s="90"/>
      <c r="B27" s="91"/>
      <c r="C27" s="90"/>
      <c r="D27" s="90"/>
      <c r="E27" s="234" t="s">
        <v>3</v>
      </c>
      <c r="F27" s="234"/>
      <c r="G27" s="234"/>
      <c r="H27" s="23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" hidden="1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hidden="1" customHeight="1" x14ac:dyDescent="0.2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 x14ac:dyDescent="0.2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ROUND(J82,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hidden="1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hidden="1" customHeight="1" x14ac:dyDescent="0.2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hidden="1" customHeight="1" x14ac:dyDescent="0.2">
      <c r="A33" s="32"/>
      <c r="B33" s="33"/>
      <c r="C33" s="32"/>
      <c r="D33" s="94" t="s">
        <v>44</v>
      </c>
      <c r="E33" s="27" t="s">
        <v>45</v>
      </c>
      <c r="F33" s="95">
        <f>ROUND((SUM(BE82:BE98)),  2)</f>
        <v>0</v>
      </c>
      <c r="G33" s="32"/>
      <c r="H33" s="32"/>
      <c r="I33" s="96">
        <v>0.21</v>
      </c>
      <c r="J33" s="95">
        <f>ROUND(((SUM(BE82:BE98))*I33),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hidden="1" customHeight="1" x14ac:dyDescent="0.2">
      <c r="A34" s="32"/>
      <c r="B34" s="33"/>
      <c r="C34" s="32"/>
      <c r="D34" s="32"/>
      <c r="E34" s="27" t="s">
        <v>46</v>
      </c>
      <c r="F34" s="95">
        <f>ROUND((SUM(BF82:BF98)),  2)</f>
        <v>0</v>
      </c>
      <c r="G34" s="32"/>
      <c r="H34" s="32"/>
      <c r="I34" s="96">
        <v>0.12</v>
      </c>
      <c r="J34" s="95">
        <f>ROUND(((SUM(BF82:BF98))*I34),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3"/>
      <c r="C35" s="32"/>
      <c r="D35" s="32"/>
      <c r="E35" s="27" t="s">
        <v>47</v>
      </c>
      <c r="F35" s="95">
        <f>ROUND((SUM(BG82:BG98)),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3"/>
      <c r="C36" s="32"/>
      <c r="D36" s="32"/>
      <c r="E36" s="27" t="s">
        <v>48</v>
      </c>
      <c r="F36" s="95">
        <f>ROUND((SUM(BH82:BH98)),  2)</f>
        <v>0</v>
      </c>
      <c r="G36" s="32"/>
      <c r="H36" s="32"/>
      <c r="I36" s="96">
        <v>0.12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49</v>
      </c>
      <c r="F37" s="95">
        <f>ROUND((SUM(BI82:BI98)),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hidden="1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 x14ac:dyDescent="0.2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hidden="1" customHeight="1" x14ac:dyDescent="0.2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hidden="1" x14ac:dyDescent="0.2"/>
    <row r="42" spans="1:31" hidden="1" x14ac:dyDescent="0.2"/>
    <row r="43" spans="1:31" hidden="1" x14ac:dyDescent="0.2"/>
    <row r="44" spans="1:31" s="2" customFormat="1" ht="6.9" hidden="1" customHeight="1" x14ac:dyDescent="0.2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" hidden="1" customHeight="1" x14ac:dyDescent="0.2">
      <c r="A45" s="32"/>
      <c r="B45" s="33"/>
      <c r="C45" s="21" t="s">
        <v>94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" hidden="1" customHeight="1" x14ac:dyDescent="0.2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hidden="1" customHeight="1" x14ac:dyDescent="0.2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26.25" hidden="1" customHeight="1" x14ac:dyDescent="0.2">
      <c r="A48" s="32"/>
      <c r="B48" s="33"/>
      <c r="C48" s="32"/>
      <c r="D48" s="32"/>
      <c r="E48" s="239" t="str">
        <f>E7</f>
        <v>Rekonstrukce oplocení areálu budovy ubytovacího zařízení Prostřední Lipka čp.16</v>
      </c>
      <c r="F48" s="240"/>
      <c r="G48" s="240"/>
      <c r="H48" s="240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 x14ac:dyDescent="0.2">
      <c r="A49" s="32"/>
      <c r="B49" s="33"/>
      <c r="C49" s="27" t="s">
        <v>92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hidden="1" customHeight="1" x14ac:dyDescent="0.2">
      <c r="A50" s="32"/>
      <c r="B50" s="33"/>
      <c r="C50" s="32"/>
      <c r="D50" s="32"/>
      <c r="E50" s="211" t="str">
        <f>E9</f>
        <v>01 - Odstranění stávající zděné podezdívky</v>
      </c>
      <c r="F50" s="238"/>
      <c r="G50" s="238"/>
      <c r="H50" s="238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" hidden="1" customHeight="1" x14ac:dyDescent="0.2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hidden="1" customHeight="1" x14ac:dyDescent="0.2">
      <c r="A52" s="32"/>
      <c r="B52" s="33"/>
      <c r="C52" s="27" t="s">
        <v>21</v>
      </c>
      <c r="D52" s="32"/>
      <c r="E52" s="32"/>
      <c r="F52" s="25" t="str">
        <f>F12</f>
        <v>Prostřední Lipka</v>
      </c>
      <c r="G52" s="32"/>
      <c r="H52" s="32"/>
      <c r="I52" s="27" t="s">
        <v>23</v>
      </c>
      <c r="J52" s="50" t="str">
        <f>IF(J12="","",J12)</f>
        <v>17. 7. 2025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hidden="1" customHeight="1" x14ac:dyDescent="0.2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15" hidden="1" customHeight="1" x14ac:dyDescent="0.2">
      <c r="A54" s="32"/>
      <c r="B54" s="33"/>
      <c r="C54" s="27" t="s">
        <v>25</v>
      </c>
      <c r="D54" s="32"/>
      <c r="E54" s="32"/>
      <c r="F54" s="25" t="str">
        <f>E15</f>
        <v>Střední odborné učiliště opravárenské</v>
      </c>
      <c r="G54" s="32"/>
      <c r="H54" s="32"/>
      <c r="I54" s="27" t="s">
        <v>32</v>
      </c>
      <c r="J54" s="30" t="str">
        <f>E21</f>
        <v>Miroslav Švestka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hidden="1" customHeight="1" x14ac:dyDescent="0.2">
      <c r="A55" s="32"/>
      <c r="B55" s="33"/>
      <c r="C55" s="27" t="s">
        <v>30</v>
      </c>
      <c r="D55" s="32"/>
      <c r="E55" s="32"/>
      <c r="F55" s="25" t="str">
        <f>IF(E18="","",E18)</f>
        <v>Vyplň údaj</v>
      </c>
      <c r="G55" s="32"/>
      <c r="H55" s="32"/>
      <c r="I55" s="27" t="s">
        <v>36</v>
      </c>
      <c r="J55" s="30" t="str">
        <f>E24</f>
        <v xml:space="preserve"> 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hidden="1" customHeight="1" x14ac:dyDescent="0.2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hidden="1" customHeight="1" x14ac:dyDescent="0.2">
      <c r="A57" s="32"/>
      <c r="B57" s="33"/>
      <c r="C57" s="103" t="s">
        <v>95</v>
      </c>
      <c r="D57" s="97"/>
      <c r="E57" s="97"/>
      <c r="F57" s="97"/>
      <c r="G57" s="97"/>
      <c r="H57" s="97"/>
      <c r="I57" s="97"/>
      <c r="J57" s="104" t="s">
        <v>96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hidden="1" customHeight="1" x14ac:dyDescent="0.2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8" hidden="1" customHeight="1" x14ac:dyDescent="0.2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J82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97</v>
      </c>
    </row>
    <row r="60" spans="1:47" s="9" customFormat="1" ht="24.9" hidden="1" customHeight="1" x14ac:dyDescent="0.2">
      <c r="B60" s="106"/>
      <c r="D60" s="107" t="s">
        <v>98</v>
      </c>
      <c r="E60" s="108"/>
      <c r="F60" s="108"/>
      <c r="G60" s="108"/>
      <c r="H60" s="108"/>
      <c r="I60" s="108"/>
      <c r="J60" s="109">
        <f>J83</f>
        <v>0</v>
      </c>
      <c r="L60" s="106"/>
    </row>
    <row r="61" spans="1:47" s="10" customFormat="1" ht="19.95" hidden="1" customHeight="1" x14ac:dyDescent="0.2">
      <c r="B61" s="110"/>
      <c r="D61" s="111" t="s">
        <v>99</v>
      </c>
      <c r="E61" s="112"/>
      <c r="F61" s="112"/>
      <c r="G61" s="112"/>
      <c r="H61" s="112"/>
      <c r="I61" s="112"/>
      <c r="J61" s="113">
        <f>J84</f>
        <v>0</v>
      </c>
      <c r="L61" s="110"/>
    </row>
    <row r="62" spans="1:47" s="10" customFormat="1" ht="19.95" hidden="1" customHeight="1" x14ac:dyDescent="0.2">
      <c r="B62" s="110"/>
      <c r="D62" s="111" t="s">
        <v>100</v>
      </c>
      <c r="E62" s="112"/>
      <c r="F62" s="112"/>
      <c r="G62" s="112"/>
      <c r="H62" s="112"/>
      <c r="I62" s="112"/>
      <c r="J62" s="113">
        <f>J91</f>
        <v>0</v>
      </c>
      <c r="L62" s="110"/>
    </row>
    <row r="63" spans="1:47" s="2" customFormat="1" ht="21.75" hidden="1" customHeight="1" x14ac:dyDescent="0.2">
      <c r="A63" s="32"/>
      <c r="B63" s="33"/>
      <c r="C63" s="32"/>
      <c r="D63" s="32"/>
      <c r="E63" s="32"/>
      <c r="F63" s="32"/>
      <c r="G63" s="32"/>
      <c r="H63" s="32"/>
      <c r="I63" s="32"/>
      <c r="J63" s="32"/>
      <c r="K63" s="32"/>
      <c r="L63" s="89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" hidden="1" customHeight="1" x14ac:dyDescent="0.2">
      <c r="A64" s="32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89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hidden="1" x14ac:dyDescent="0.2"/>
    <row r="66" spans="1:31" hidden="1" x14ac:dyDescent="0.2"/>
    <row r="67" spans="1:31" hidden="1" x14ac:dyDescent="0.2"/>
    <row r="68" spans="1:31" s="2" customFormat="1" ht="6.9" customHeight="1" x14ac:dyDescent="0.2">
      <c r="A68" s="32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8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" customHeight="1" x14ac:dyDescent="0.2">
      <c r="A69" s="32"/>
      <c r="B69" s="33"/>
      <c r="C69" s="21" t="s">
        <v>101</v>
      </c>
      <c r="D69" s="32"/>
      <c r="E69" s="32"/>
      <c r="F69" s="32"/>
      <c r="G69" s="32"/>
      <c r="H69" s="32"/>
      <c r="I69" s="32"/>
      <c r="J69" s="32"/>
      <c r="K69" s="32"/>
      <c r="L69" s="8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" customHeight="1" x14ac:dyDescent="0.2">
      <c r="A70" s="32"/>
      <c r="B70" s="33"/>
      <c r="C70" s="32"/>
      <c r="D70" s="32"/>
      <c r="E70" s="32"/>
      <c r="F70" s="32"/>
      <c r="G70" s="32"/>
      <c r="H70" s="32"/>
      <c r="I70" s="32"/>
      <c r="J70" s="32"/>
      <c r="K70" s="32"/>
      <c r="L70" s="8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 x14ac:dyDescent="0.2">
      <c r="A71" s="32"/>
      <c r="B71" s="33"/>
      <c r="C71" s="27" t="s">
        <v>17</v>
      </c>
      <c r="D71" s="32"/>
      <c r="E71" s="32"/>
      <c r="F71" s="32"/>
      <c r="G71" s="32"/>
      <c r="H71" s="32"/>
      <c r="I71" s="32"/>
      <c r="J71" s="32"/>
      <c r="K71" s="32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6.25" customHeight="1" x14ac:dyDescent="0.2">
      <c r="A72" s="32"/>
      <c r="B72" s="33"/>
      <c r="C72" s="32"/>
      <c r="D72" s="32"/>
      <c r="E72" s="239" t="str">
        <f>E7</f>
        <v>Rekonstrukce oplocení areálu budovy ubytovacího zařízení Prostřední Lipka čp.16</v>
      </c>
      <c r="F72" s="240"/>
      <c r="G72" s="240"/>
      <c r="H72" s="240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 x14ac:dyDescent="0.2">
      <c r="A73" s="32"/>
      <c r="B73" s="33"/>
      <c r="C73" s="27" t="s">
        <v>92</v>
      </c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 x14ac:dyDescent="0.2">
      <c r="A74" s="32"/>
      <c r="B74" s="33"/>
      <c r="C74" s="32"/>
      <c r="D74" s="32"/>
      <c r="E74" s="211" t="str">
        <f>E9</f>
        <v>01 - Odstranění stávající zděné podezdívky</v>
      </c>
      <c r="F74" s="238"/>
      <c r="G74" s="238"/>
      <c r="H74" s="238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" customHeight="1" x14ac:dyDescent="0.2">
      <c r="A75" s="32"/>
      <c r="B75" s="33"/>
      <c r="C75" s="32"/>
      <c r="D75" s="32"/>
      <c r="E75" s="32"/>
      <c r="F75" s="32"/>
      <c r="G75" s="32"/>
      <c r="H75" s="32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 x14ac:dyDescent="0.2">
      <c r="A76" s="32"/>
      <c r="B76" s="33"/>
      <c r="C76" s="27" t="s">
        <v>21</v>
      </c>
      <c r="D76" s="32"/>
      <c r="E76" s="32"/>
      <c r="F76" s="25" t="str">
        <f>F12</f>
        <v>Prostřední Lipka</v>
      </c>
      <c r="G76" s="32"/>
      <c r="H76" s="32"/>
      <c r="I76" s="27" t="s">
        <v>23</v>
      </c>
      <c r="J76" s="50" t="str">
        <f>IF(J12="","",J12)</f>
        <v>17. 7. 2025</v>
      </c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" customHeight="1" x14ac:dyDescent="0.2">
      <c r="A77" s="32"/>
      <c r="B77" s="33"/>
      <c r="C77" s="32"/>
      <c r="D77" s="32"/>
      <c r="E77" s="32"/>
      <c r="F77" s="32"/>
      <c r="G77" s="32"/>
      <c r="H77" s="32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15" customHeight="1" x14ac:dyDescent="0.2">
      <c r="A78" s="32"/>
      <c r="B78" s="33"/>
      <c r="C78" s="27" t="s">
        <v>25</v>
      </c>
      <c r="D78" s="32"/>
      <c r="E78" s="32"/>
      <c r="F78" s="25" t="str">
        <f>E15</f>
        <v>Střední odborné učiliště opravárenské</v>
      </c>
      <c r="G78" s="32"/>
      <c r="H78" s="32"/>
      <c r="I78" s="27" t="s">
        <v>32</v>
      </c>
      <c r="J78" s="30" t="str">
        <f>E21</f>
        <v>Miroslav Švestka</v>
      </c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15" customHeight="1" x14ac:dyDescent="0.2">
      <c r="A79" s="32"/>
      <c r="B79" s="33"/>
      <c r="C79" s="27" t="s">
        <v>30</v>
      </c>
      <c r="D79" s="32"/>
      <c r="E79" s="32"/>
      <c r="F79" s="25" t="str">
        <f>IF(E18="","",E18)</f>
        <v>Vyplň údaj</v>
      </c>
      <c r="G79" s="32"/>
      <c r="H79" s="32"/>
      <c r="I79" s="27" t="s">
        <v>36</v>
      </c>
      <c r="J79" s="30" t="str">
        <f>E24</f>
        <v xml:space="preserve"> 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 x14ac:dyDescent="0.2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 x14ac:dyDescent="0.2">
      <c r="A81" s="114"/>
      <c r="B81" s="115"/>
      <c r="C81" s="116" t="s">
        <v>102</v>
      </c>
      <c r="D81" s="117" t="s">
        <v>59</v>
      </c>
      <c r="E81" s="117" t="s">
        <v>55</v>
      </c>
      <c r="F81" s="117" t="s">
        <v>56</v>
      </c>
      <c r="G81" s="117" t="s">
        <v>103</v>
      </c>
      <c r="H81" s="117" t="s">
        <v>104</v>
      </c>
      <c r="I81" s="117" t="s">
        <v>105</v>
      </c>
      <c r="J81" s="118" t="s">
        <v>96</v>
      </c>
      <c r="K81" s="119" t="s">
        <v>106</v>
      </c>
      <c r="L81" s="120"/>
      <c r="M81" s="57" t="s">
        <v>3</v>
      </c>
      <c r="N81" s="58" t="s">
        <v>44</v>
      </c>
      <c r="O81" s="58" t="s">
        <v>107</v>
      </c>
      <c r="P81" s="58" t="s">
        <v>108</v>
      </c>
      <c r="Q81" s="58" t="s">
        <v>109</v>
      </c>
      <c r="R81" s="58" t="s">
        <v>110</v>
      </c>
      <c r="S81" s="58" t="s">
        <v>111</v>
      </c>
      <c r="T81" s="59" t="s">
        <v>112</v>
      </c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</row>
    <row r="82" spans="1:65" s="2" customFormat="1" ht="22.8" customHeight="1" x14ac:dyDescent="0.3">
      <c r="A82" s="32"/>
      <c r="B82" s="33"/>
      <c r="C82" s="64" t="s">
        <v>113</v>
      </c>
      <c r="D82" s="32"/>
      <c r="E82" s="32"/>
      <c r="F82" s="32"/>
      <c r="G82" s="32"/>
      <c r="H82" s="32"/>
      <c r="I82" s="32"/>
      <c r="J82" s="121">
        <f>BK82</f>
        <v>0</v>
      </c>
      <c r="K82" s="32"/>
      <c r="L82" s="33"/>
      <c r="M82" s="60"/>
      <c r="N82" s="51"/>
      <c r="O82" s="61"/>
      <c r="P82" s="122">
        <f>P83</f>
        <v>0</v>
      </c>
      <c r="Q82" s="61"/>
      <c r="R82" s="122">
        <f>R83</f>
        <v>0</v>
      </c>
      <c r="S82" s="61"/>
      <c r="T82" s="123">
        <f>T83</f>
        <v>59.429624999999994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7" t="s">
        <v>73</v>
      </c>
      <c r="AU82" s="17" t="s">
        <v>97</v>
      </c>
      <c r="BK82" s="124">
        <f>BK83</f>
        <v>0</v>
      </c>
    </row>
    <row r="83" spans="1:65" s="12" customFormat="1" ht="25.95" customHeight="1" x14ac:dyDescent="0.25">
      <c r="B83" s="125"/>
      <c r="D83" s="126" t="s">
        <v>73</v>
      </c>
      <c r="E83" s="127" t="s">
        <v>114</v>
      </c>
      <c r="F83" s="127" t="s">
        <v>115</v>
      </c>
      <c r="I83" s="128"/>
      <c r="J83" s="129">
        <f>BK83</f>
        <v>0</v>
      </c>
      <c r="L83" s="125"/>
      <c r="M83" s="130"/>
      <c r="N83" s="131"/>
      <c r="O83" s="131"/>
      <c r="P83" s="132">
        <f>P84+P91</f>
        <v>0</v>
      </c>
      <c r="Q83" s="131"/>
      <c r="R83" s="132">
        <f>R84+R91</f>
        <v>0</v>
      </c>
      <c r="S83" s="131"/>
      <c r="T83" s="133">
        <f>T84+T91</f>
        <v>59.429624999999994</v>
      </c>
      <c r="AR83" s="126" t="s">
        <v>82</v>
      </c>
      <c r="AT83" s="134" t="s">
        <v>73</v>
      </c>
      <c r="AU83" s="134" t="s">
        <v>74</v>
      </c>
      <c r="AY83" s="126" t="s">
        <v>116</v>
      </c>
      <c r="BK83" s="135">
        <f>BK84+BK91</f>
        <v>0</v>
      </c>
    </row>
    <row r="84" spans="1:65" s="12" customFormat="1" ht="22.8" customHeight="1" x14ac:dyDescent="0.25">
      <c r="B84" s="125"/>
      <c r="D84" s="126" t="s">
        <v>73</v>
      </c>
      <c r="E84" s="136" t="s">
        <v>117</v>
      </c>
      <c r="F84" s="136" t="s">
        <v>118</v>
      </c>
      <c r="I84" s="128"/>
      <c r="J84" s="137">
        <f>BK84</f>
        <v>0</v>
      </c>
      <c r="L84" s="125"/>
      <c r="M84" s="130"/>
      <c r="N84" s="131"/>
      <c r="O84" s="131"/>
      <c r="P84" s="132">
        <f>SUM(P85:P90)</f>
        <v>0</v>
      </c>
      <c r="Q84" s="131"/>
      <c r="R84" s="132">
        <f>SUM(R85:R90)</f>
        <v>0</v>
      </c>
      <c r="S84" s="131"/>
      <c r="T84" s="133">
        <f>SUM(T85:T90)</f>
        <v>59.429624999999994</v>
      </c>
      <c r="AR84" s="126" t="s">
        <v>82</v>
      </c>
      <c r="AT84" s="134" t="s">
        <v>73</v>
      </c>
      <c r="AU84" s="134" t="s">
        <v>82</v>
      </c>
      <c r="AY84" s="126" t="s">
        <v>116</v>
      </c>
      <c r="BK84" s="135">
        <f>SUM(BK85:BK90)</f>
        <v>0</v>
      </c>
    </row>
    <row r="85" spans="1:65" s="2" customFormat="1" ht="55.5" customHeight="1" x14ac:dyDescent="0.2">
      <c r="A85" s="32"/>
      <c r="B85" s="138"/>
      <c r="C85" s="139" t="s">
        <v>82</v>
      </c>
      <c r="D85" s="139" t="s">
        <v>119</v>
      </c>
      <c r="E85" s="140" t="s">
        <v>120</v>
      </c>
      <c r="F85" s="141" t="s">
        <v>121</v>
      </c>
      <c r="G85" s="142" t="s">
        <v>122</v>
      </c>
      <c r="H85" s="143">
        <v>32.924999999999997</v>
      </c>
      <c r="I85" s="144"/>
      <c r="J85" s="145">
        <f>ROUND(I85*H85,2)</f>
        <v>0</v>
      </c>
      <c r="K85" s="146"/>
      <c r="L85" s="33"/>
      <c r="M85" s="147" t="s">
        <v>3</v>
      </c>
      <c r="N85" s="148" t="s">
        <v>45</v>
      </c>
      <c r="O85" s="53"/>
      <c r="P85" s="149">
        <f>O85*H85</f>
        <v>0</v>
      </c>
      <c r="Q85" s="149">
        <v>0</v>
      </c>
      <c r="R85" s="149">
        <f>Q85*H85</f>
        <v>0</v>
      </c>
      <c r="S85" s="149">
        <v>1.8049999999999999</v>
      </c>
      <c r="T85" s="150">
        <f>S85*H85</f>
        <v>59.429624999999994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51" t="s">
        <v>123</v>
      </c>
      <c r="AT85" s="151" t="s">
        <v>119</v>
      </c>
      <c r="AU85" s="151" t="s">
        <v>84</v>
      </c>
      <c r="AY85" s="17" t="s">
        <v>116</v>
      </c>
      <c r="BE85" s="152">
        <f>IF(N85="základní",J85,0)</f>
        <v>0</v>
      </c>
      <c r="BF85" s="152">
        <f>IF(N85="snížená",J85,0)</f>
        <v>0</v>
      </c>
      <c r="BG85" s="152">
        <f>IF(N85="zákl. přenesená",J85,0)</f>
        <v>0</v>
      </c>
      <c r="BH85" s="152">
        <f>IF(N85="sníž. přenesená",J85,0)</f>
        <v>0</v>
      </c>
      <c r="BI85" s="152">
        <f>IF(N85="nulová",J85,0)</f>
        <v>0</v>
      </c>
      <c r="BJ85" s="17" t="s">
        <v>82</v>
      </c>
      <c r="BK85" s="152">
        <f>ROUND(I85*H85,2)</f>
        <v>0</v>
      </c>
      <c r="BL85" s="17" t="s">
        <v>123</v>
      </c>
      <c r="BM85" s="151" t="s">
        <v>124</v>
      </c>
    </row>
    <row r="86" spans="1:65" s="2" customFormat="1" x14ac:dyDescent="0.2">
      <c r="A86" s="32"/>
      <c r="B86" s="33"/>
      <c r="C86" s="32"/>
      <c r="D86" s="153" t="s">
        <v>125</v>
      </c>
      <c r="E86" s="32"/>
      <c r="F86" s="154" t="s">
        <v>126</v>
      </c>
      <c r="G86" s="32"/>
      <c r="H86" s="32"/>
      <c r="I86" s="155"/>
      <c r="J86" s="32"/>
      <c r="K86" s="32"/>
      <c r="L86" s="33"/>
      <c r="M86" s="156"/>
      <c r="N86" s="157"/>
      <c r="O86" s="53"/>
      <c r="P86" s="53"/>
      <c r="Q86" s="53"/>
      <c r="R86" s="53"/>
      <c r="S86" s="53"/>
      <c r="T86" s="54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125</v>
      </c>
      <c r="AU86" s="17" t="s">
        <v>84</v>
      </c>
    </row>
    <row r="87" spans="1:65" s="13" customFormat="1" x14ac:dyDescent="0.2">
      <c r="B87" s="158"/>
      <c r="D87" s="159" t="s">
        <v>127</v>
      </c>
      <c r="E87" s="160" t="s">
        <v>3</v>
      </c>
      <c r="F87" s="161" t="s">
        <v>128</v>
      </c>
      <c r="H87" s="160" t="s">
        <v>3</v>
      </c>
      <c r="I87" s="162"/>
      <c r="L87" s="158"/>
      <c r="M87" s="163"/>
      <c r="N87" s="164"/>
      <c r="O87" s="164"/>
      <c r="P87" s="164"/>
      <c r="Q87" s="164"/>
      <c r="R87" s="164"/>
      <c r="S87" s="164"/>
      <c r="T87" s="165"/>
      <c r="AT87" s="160" t="s">
        <v>127</v>
      </c>
      <c r="AU87" s="160" t="s">
        <v>84</v>
      </c>
      <c r="AV87" s="13" t="s">
        <v>82</v>
      </c>
      <c r="AW87" s="13" t="s">
        <v>35</v>
      </c>
      <c r="AX87" s="13" t="s">
        <v>74</v>
      </c>
      <c r="AY87" s="160" t="s">
        <v>116</v>
      </c>
    </row>
    <row r="88" spans="1:65" s="14" customFormat="1" x14ac:dyDescent="0.2">
      <c r="B88" s="166"/>
      <c r="D88" s="159" t="s">
        <v>127</v>
      </c>
      <c r="E88" s="167" t="s">
        <v>3</v>
      </c>
      <c r="F88" s="168" t="s">
        <v>129</v>
      </c>
      <c r="H88" s="169">
        <v>5.4</v>
      </c>
      <c r="I88" s="170"/>
      <c r="L88" s="166"/>
      <c r="M88" s="171"/>
      <c r="N88" s="172"/>
      <c r="O88" s="172"/>
      <c r="P88" s="172"/>
      <c r="Q88" s="172"/>
      <c r="R88" s="172"/>
      <c r="S88" s="172"/>
      <c r="T88" s="173"/>
      <c r="AT88" s="167" t="s">
        <v>127</v>
      </c>
      <c r="AU88" s="167" t="s">
        <v>84</v>
      </c>
      <c r="AV88" s="14" t="s">
        <v>84</v>
      </c>
      <c r="AW88" s="14" t="s">
        <v>35</v>
      </c>
      <c r="AX88" s="14" t="s">
        <v>74</v>
      </c>
      <c r="AY88" s="167" t="s">
        <v>116</v>
      </c>
    </row>
    <row r="89" spans="1:65" s="14" customFormat="1" x14ac:dyDescent="0.2">
      <c r="B89" s="166"/>
      <c r="D89" s="159" t="s">
        <v>127</v>
      </c>
      <c r="E89" s="167" t="s">
        <v>3</v>
      </c>
      <c r="F89" s="168" t="s">
        <v>130</v>
      </c>
      <c r="H89" s="169">
        <v>27.524999999999999</v>
      </c>
      <c r="I89" s="170"/>
      <c r="L89" s="166"/>
      <c r="M89" s="171"/>
      <c r="N89" s="172"/>
      <c r="O89" s="172"/>
      <c r="P89" s="172"/>
      <c r="Q89" s="172"/>
      <c r="R89" s="172"/>
      <c r="S89" s="172"/>
      <c r="T89" s="173"/>
      <c r="AT89" s="167" t="s">
        <v>127</v>
      </c>
      <c r="AU89" s="167" t="s">
        <v>84</v>
      </c>
      <c r="AV89" s="14" t="s">
        <v>84</v>
      </c>
      <c r="AW89" s="14" t="s">
        <v>35</v>
      </c>
      <c r="AX89" s="14" t="s">
        <v>74</v>
      </c>
      <c r="AY89" s="167" t="s">
        <v>116</v>
      </c>
    </row>
    <row r="90" spans="1:65" s="15" customFormat="1" x14ac:dyDescent="0.2">
      <c r="B90" s="174"/>
      <c r="D90" s="159" t="s">
        <v>127</v>
      </c>
      <c r="E90" s="175" t="s">
        <v>3</v>
      </c>
      <c r="F90" s="176" t="s">
        <v>131</v>
      </c>
      <c r="H90" s="177">
        <v>32.924999999999997</v>
      </c>
      <c r="I90" s="178"/>
      <c r="L90" s="174"/>
      <c r="M90" s="179"/>
      <c r="N90" s="180"/>
      <c r="O90" s="180"/>
      <c r="P90" s="180"/>
      <c r="Q90" s="180"/>
      <c r="R90" s="180"/>
      <c r="S90" s="180"/>
      <c r="T90" s="181"/>
      <c r="AT90" s="175" t="s">
        <v>127</v>
      </c>
      <c r="AU90" s="175" t="s">
        <v>84</v>
      </c>
      <c r="AV90" s="15" t="s">
        <v>123</v>
      </c>
      <c r="AW90" s="15" t="s">
        <v>35</v>
      </c>
      <c r="AX90" s="15" t="s">
        <v>82</v>
      </c>
      <c r="AY90" s="175" t="s">
        <v>116</v>
      </c>
    </row>
    <row r="91" spans="1:65" s="12" customFormat="1" ht="22.8" customHeight="1" x14ac:dyDescent="0.25">
      <c r="B91" s="125"/>
      <c r="D91" s="126" t="s">
        <v>73</v>
      </c>
      <c r="E91" s="136" t="s">
        <v>132</v>
      </c>
      <c r="F91" s="136" t="s">
        <v>133</v>
      </c>
      <c r="I91" s="128"/>
      <c r="J91" s="137">
        <f>BK91</f>
        <v>0</v>
      </c>
      <c r="L91" s="125"/>
      <c r="M91" s="130"/>
      <c r="N91" s="131"/>
      <c r="O91" s="131"/>
      <c r="P91" s="132">
        <f>SUM(P92:P98)</f>
        <v>0</v>
      </c>
      <c r="Q91" s="131"/>
      <c r="R91" s="132">
        <f>SUM(R92:R98)</f>
        <v>0</v>
      </c>
      <c r="S91" s="131"/>
      <c r="T91" s="133">
        <f>SUM(T92:T98)</f>
        <v>0</v>
      </c>
      <c r="AR91" s="126" t="s">
        <v>82</v>
      </c>
      <c r="AT91" s="134" t="s">
        <v>73</v>
      </c>
      <c r="AU91" s="134" t="s">
        <v>82</v>
      </c>
      <c r="AY91" s="126" t="s">
        <v>116</v>
      </c>
      <c r="BK91" s="135">
        <f>SUM(BK92:BK98)</f>
        <v>0</v>
      </c>
    </row>
    <row r="92" spans="1:65" s="2" customFormat="1" ht="33" customHeight="1" x14ac:dyDescent="0.2">
      <c r="A92" s="32"/>
      <c r="B92" s="138"/>
      <c r="C92" s="139" t="s">
        <v>84</v>
      </c>
      <c r="D92" s="139" t="s">
        <v>119</v>
      </c>
      <c r="E92" s="140" t="s">
        <v>134</v>
      </c>
      <c r="F92" s="141" t="s">
        <v>135</v>
      </c>
      <c r="G92" s="142" t="s">
        <v>136</v>
      </c>
      <c r="H92" s="143">
        <v>59.43</v>
      </c>
      <c r="I92" s="144"/>
      <c r="J92" s="145">
        <f>ROUND(I92*H92,2)</f>
        <v>0</v>
      </c>
      <c r="K92" s="146"/>
      <c r="L92" s="33"/>
      <c r="M92" s="147" t="s">
        <v>3</v>
      </c>
      <c r="N92" s="148" t="s">
        <v>45</v>
      </c>
      <c r="O92" s="53"/>
      <c r="P92" s="149">
        <f>O92*H92</f>
        <v>0</v>
      </c>
      <c r="Q92" s="149">
        <v>0</v>
      </c>
      <c r="R92" s="149">
        <f>Q92*H92</f>
        <v>0</v>
      </c>
      <c r="S92" s="149">
        <v>0</v>
      </c>
      <c r="T92" s="150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51" t="s">
        <v>123</v>
      </c>
      <c r="AT92" s="151" t="s">
        <v>119</v>
      </c>
      <c r="AU92" s="151" t="s">
        <v>84</v>
      </c>
      <c r="AY92" s="17" t="s">
        <v>116</v>
      </c>
      <c r="BE92" s="152">
        <f>IF(N92="základní",J92,0)</f>
        <v>0</v>
      </c>
      <c r="BF92" s="152">
        <f>IF(N92="snížená",J92,0)</f>
        <v>0</v>
      </c>
      <c r="BG92" s="152">
        <f>IF(N92="zákl. přenesená",J92,0)</f>
        <v>0</v>
      </c>
      <c r="BH92" s="152">
        <f>IF(N92="sníž. přenesená",J92,0)</f>
        <v>0</v>
      </c>
      <c r="BI92" s="152">
        <f>IF(N92="nulová",J92,0)</f>
        <v>0</v>
      </c>
      <c r="BJ92" s="17" t="s">
        <v>82</v>
      </c>
      <c r="BK92" s="152">
        <f>ROUND(I92*H92,2)</f>
        <v>0</v>
      </c>
      <c r="BL92" s="17" t="s">
        <v>123</v>
      </c>
      <c r="BM92" s="151" t="s">
        <v>137</v>
      </c>
    </row>
    <row r="93" spans="1:65" s="2" customFormat="1" x14ac:dyDescent="0.2">
      <c r="A93" s="32"/>
      <c r="B93" s="33"/>
      <c r="C93" s="32"/>
      <c r="D93" s="153" t="s">
        <v>125</v>
      </c>
      <c r="E93" s="32"/>
      <c r="F93" s="154" t="s">
        <v>138</v>
      </c>
      <c r="G93" s="32"/>
      <c r="H93" s="32"/>
      <c r="I93" s="155"/>
      <c r="J93" s="32"/>
      <c r="K93" s="32"/>
      <c r="L93" s="33"/>
      <c r="M93" s="156"/>
      <c r="N93" s="157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125</v>
      </c>
      <c r="AU93" s="17" t="s">
        <v>84</v>
      </c>
    </row>
    <row r="94" spans="1:65" s="2" customFormat="1" ht="24.15" customHeight="1" x14ac:dyDescent="0.2">
      <c r="A94" s="32"/>
      <c r="B94" s="138"/>
      <c r="C94" s="139" t="s">
        <v>139</v>
      </c>
      <c r="D94" s="139" t="s">
        <v>119</v>
      </c>
      <c r="E94" s="140" t="s">
        <v>140</v>
      </c>
      <c r="F94" s="141" t="s">
        <v>141</v>
      </c>
      <c r="G94" s="142" t="s">
        <v>136</v>
      </c>
      <c r="H94" s="143">
        <v>416.01</v>
      </c>
      <c r="I94" s="144"/>
      <c r="J94" s="145">
        <f>ROUND(I94*H94,2)</f>
        <v>0</v>
      </c>
      <c r="K94" s="146"/>
      <c r="L94" s="33"/>
      <c r="M94" s="147" t="s">
        <v>3</v>
      </c>
      <c r="N94" s="148" t="s">
        <v>45</v>
      </c>
      <c r="O94" s="53"/>
      <c r="P94" s="149">
        <f>O94*H94</f>
        <v>0</v>
      </c>
      <c r="Q94" s="149">
        <v>0</v>
      </c>
      <c r="R94" s="149">
        <f>Q94*H94</f>
        <v>0</v>
      </c>
      <c r="S94" s="149">
        <v>0</v>
      </c>
      <c r="T94" s="150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51" t="s">
        <v>123</v>
      </c>
      <c r="AT94" s="151" t="s">
        <v>119</v>
      </c>
      <c r="AU94" s="151" t="s">
        <v>84</v>
      </c>
      <c r="AY94" s="17" t="s">
        <v>116</v>
      </c>
      <c r="BE94" s="152">
        <f>IF(N94="základní",J94,0)</f>
        <v>0</v>
      </c>
      <c r="BF94" s="152">
        <f>IF(N94="snížená",J94,0)</f>
        <v>0</v>
      </c>
      <c r="BG94" s="152">
        <f>IF(N94="zákl. přenesená",J94,0)</f>
        <v>0</v>
      </c>
      <c r="BH94" s="152">
        <f>IF(N94="sníž. přenesená",J94,0)</f>
        <v>0</v>
      </c>
      <c r="BI94" s="152">
        <f>IF(N94="nulová",J94,0)</f>
        <v>0</v>
      </c>
      <c r="BJ94" s="17" t="s">
        <v>82</v>
      </c>
      <c r="BK94" s="152">
        <f>ROUND(I94*H94,2)</f>
        <v>0</v>
      </c>
      <c r="BL94" s="17" t="s">
        <v>123</v>
      </c>
      <c r="BM94" s="151" t="s">
        <v>142</v>
      </c>
    </row>
    <row r="95" spans="1:65" s="2" customFormat="1" x14ac:dyDescent="0.2">
      <c r="A95" s="32"/>
      <c r="B95" s="33"/>
      <c r="C95" s="32"/>
      <c r="D95" s="153" t="s">
        <v>125</v>
      </c>
      <c r="E95" s="32"/>
      <c r="F95" s="154" t="s">
        <v>143</v>
      </c>
      <c r="G95" s="32"/>
      <c r="H95" s="32"/>
      <c r="I95" s="155"/>
      <c r="J95" s="32"/>
      <c r="K95" s="32"/>
      <c r="L95" s="33"/>
      <c r="M95" s="156"/>
      <c r="N95" s="157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125</v>
      </c>
      <c r="AU95" s="17" t="s">
        <v>84</v>
      </c>
    </row>
    <row r="96" spans="1:65" s="14" customFormat="1" x14ac:dyDescent="0.2">
      <c r="B96" s="166"/>
      <c r="D96" s="159" t="s">
        <v>127</v>
      </c>
      <c r="F96" s="168" t="s">
        <v>144</v>
      </c>
      <c r="H96" s="169">
        <v>416.01</v>
      </c>
      <c r="I96" s="170"/>
      <c r="L96" s="166"/>
      <c r="M96" s="171"/>
      <c r="N96" s="172"/>
      <c r="O96" s="172"/>
      <c r="P96" s="172"/>
      <c r="Q96" s="172"/>
      <c r="R96" s="172"/>
      <c r="S96" s="172"/>
      <c r="T96" s="173"/>
      <c r="AT96" s="167" t="s">
        <v>127</v>
      </c>
      <c r="AU96" s="167" t="s">
        <v>84</v>
      </c>
      <c r="AV96" s="14" t="s">
        <v>84</v>
      </c>
      <c r="AW96" s="14" t="s">
        <v>4</v>
      </c>
      <c r="AX96" s="14" t="s">
        <v>82</v>
      </c>
      <c r="AY96" s="167" t="s">
        <v>116</v>
      </c>
    </row>
    <row r="97" spans="1:65" s="2" customFormat="1" ht="16.5" customHeight="1" x14ac:dyDescent="0.2">
      <c r="A97" s="32"/>
      <c r="B97" s="138"/>
      <c r="C97" s="139" t="s">
        <v>123</v>
      </c>
      <c r="D97" s="139" t="s">
        <v>119</v>
      </c>
      <c r="E97" s="140" t="s">
        <v>145</v>
      </c>
      <c r="F97" s="141" t="s">
        <v>146</v>
      </c>
      <c r="G97" s="142" t="s">
        <v>136</v>
      </c>
      <c r="H97" s="143">
        <v>59.43</v>
      </c>
      <c r="I97" s="144"/>
      <c r="J97" s="145">
        <f>ROUND(I97*H97,2)</f>
        <v>0</v>
      </c>
      <c r="K97" s="146"/>
      <c r="L97" s="33"/>
      <c r="M97" s="147" t="s">
        <v>3</v>
      </c>
      <c r="N97" s="148" t="s">
        <v>45</v>
      </c>
      <c r="O97" s="53"/>
      <c r="P97" s="149">
        <f>O97*H97</f>
        <v>0</v>
      </c>
      <c r="Q97" s="149">
        <v>0</v>
      </c>
      <c r="R97" s="149">
        <f>Q97*H97</f>
        <v>0</v>
      </c>
      <c r="S97" s="149">
        <v>0</v>
      </c>
      <c r="T97" s="150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1" t="s">
        <v>123</v>
      </c>
      <c r="AT97" s="151" t="s">
        <v>119</v>
      </c>
      <c r="AU97" s="151" t="s">
        <v>84</v>
      </c>
      <c r="AY97" s="17" t="s">
        <v>116</v>
      </c>
      <c r="BE97" s="152">
        <f>IF(N97="základní",J97,0)</f>
        <v>0</v>
      </c>
      <c r="BF97" s="152">
        <f>IF(N97="snížená",J97,0)</f>
        <v>0</v>
      </c>
      <c r="BG97" s="152">
        <f>IF(N97="zákl. přenesená",J97,0)</f>
        <v>0</v>
      </c>
      <c r="BH97" s="152">
        <f>IF(N97="sníž. přenesená",J97,0)</f>
        <v>0</v>
      </c>
      <c r="BI97" s="152">
        <f>IF(N97="nulová",J97,0)</f>
        <v>0</v>
      </c>
      <c r="BJ97" s="17" t="s">
        <v>82</v>
      </c>
      <c r="BK97" s="152">
        <f>ROUND(I97*H97,2)</f>
        <v>0</v>
      </c>
      <c r="BL97" s="17" t="s">
        <v>123</v>
      </c>
      <c r="BM97" s="151" t="s">
        <v>147</v>
      </c>
    </row>
    <row r="98" spans="1:65" s="2" customFormat="1" x14ac:dyDescent="0.2">
      <c r="A98" s="32"/>
      <c r="B98" s="33"/>
      <c r="C98" s="32"/>
      <c r="D98" s="153" t="s">
        <v>125</v>
      </c>
      <c r="E98" s="32"/>
      <c r="F98" s="154" t="s">
        <v>148</v>
      </c>
      <c r="G98" s="32"/>
      <c r="H98" s="32"/>
      <c r="I98" s="155"/>
      <c r="J98" s="32"/>
      <c r="K98" s="32"/>
      <c r="L98" s="33"/>
      <c r="M98" s="182"/>
      <c r="N98" s="183"/>
      <c r="O98" s="184"/>
      <c r="P98" s="184"/>
      <c r="Q98" s="184"/>
      <c r="R98" s="184"/>
      <c r="S98" s="184"/>
      <c r="T98" s="185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125</v>
      </c>
      <c r="AU98" s="17" t="s">
        <v>84</v>
      </c>
    </row>
    <row r="99" spans="1:65" s="2" customFormat="1" ht="6.9" customHeight="1" x14ac:dyDescent="0.2">
      <c r="A99" s="32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3"/>
      <c r="M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</sheetData>
  <autoFilter ref="C81:K9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93" r:id="rId2"/>
    <hyperlink ref="F95" r:id="rId3"/>
    <hyperlink ref="F98" r:id="rId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>
      <selection activeCell="F89" sqref="F89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00" t="s">
        <v>6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87</v>
      </c>
    </row>
    <row r="3" spans="1:46" s="1" customFormat="1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4.9" hidden="1" customHeight="1" x14ac:dyDescent="0.2">
      <c r="B4" s="20"/>
      <c r="D4" s="21" t="s">
        <v>91</v>
      </c>
      <c r="L4" s="20"/>
      <c r="M4" s="88" t="s">
        <v>11</v>
      </c>
      <c r="AT4" s="17" t="s">
        <v>4</v>
      </c>
    </row>
    <row r="5" spans="1:46" s="1" customFormat="1" ht="6.9" hidden="1" customHeight="1" x14ac:dyDescent="0.2">
      <c r="B5" s="20"/>
      <c r="L5" s="20"/>
    </row>
    <row r="6" spans="1:46" s="1" customFormat="1" ht="12" hidden="1" customHeight="1" x14ac:dyDescent="0.2">
      <c r="B6" s="20"/>
      <c r="D6" s="27" t="s">
        <v>17</v>
      </c>
      <c r="L6" s="20"/>
    </row>
    <row r="7" spans="1:46" s="1" customFormat="1" ht="26.25" hidden="1" customHeight="1" x14ac:dyDescent="0.2">
      <c r="B7" s="20"/>
      <c r="E7" s="239" t="str">
        <f>'Rekapitulace stavby'!K6</f>
        <v>Rekonstrukce oplocení areálu budovy ubytovacího zařízení Prostřední Lipka čp.16</v>
      </c>
      <c r="F7" s="240"/>
      <c r="G7" s="240"/>
      <c r="H7" s="240"/>
      <c r="L7" s="20"/>
    </row>
    <row r="8" spans="1:46" s="2" customFormat="1" ht="12" hidden="1" customHeight="1" x14ac:dyDescent="0.2">
      <c r="A8" s="32"/>
      <c r="B8" s="33"/>
      <c r="C8" s="32"/>
      <c r="D8" s="27" t="s">
        <v>92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hidden="1" customHeight="1" x14ac:dyDescent="0.2">
      <c r="A9" s="32"/>
      <c r="B9" s="33"/>
      <c r="C9" s="32"/>
      <c r="D9" s="32"/>
      <c r="E9" s="211" t="s">
        <v>149</v>
      </c>
      <c r="F9" s="238"/>
      <c r="G9" s="238"/>
      <c r="H9" s="238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idden="1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 x14ac:dyDescent="0.2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27" t="s">
        <v>20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 x14ac:dyDescent="0.2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0" t="str">
        <f>'Rekapitulace stavby'!AN8</f>
        <v>17. 7. 2025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hidden="1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 x14ac:dyDescent="0.2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 x14ac:dyDescent="0.2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3</v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hidden="1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 x14ac:dyDescent="0.2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 x14ac:dyDescent="0.2">
      <c r="A18" s="32"/>
      <c r="B18" s="33"/>
      <c r="C18" s="32"/>
      <c r="D18" s="32"/>
      <c r="E18" s="241" t="str">
        <f>'Rekapitulace stavby'!E14</f>
        <v>Vyplň údaj</v>
      </c>
      <c r="F18" s="230"/>
      <c r="G18" s="230"/>
      <c r="H18" s="230"/>
      <c r="I18" s="27" t="s">
        <v>29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hidden="1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 x14ac:dyDescent="0.2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26</v>
      </c>
      <c r="J20" s="25" t="s">
        <v>33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 x14ac:dyDescent="0.2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hidden="1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 x14ac:dyDescent="0.2">
      <c r="A23" s="32"/>
      <c r="B23" s="33"/>
      <c r="C23" s="32"/>
      <c r="D23" s="27" t="s">
        <v>36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29</v>
      </c>
      <c r="J24" s="25" t="str">
        <f>IF('Rekapitulace stavby'!AN20="","",'Rekapitulace stavby'!AN20)</f>
        <v/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hidden="1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 x14ac:dyDescent="0.2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 x14ac:dyDescent="0.2">
      <c r="A27" s="90"/>
      <c r="B27" s="91"/>
      <c r="C27" s="90"/>
      <c r="D27" s="90"/>
      <c r="E27" s="234" t="s">
        <v>3</v>
      </c>
      <c r="F27" s="234"/>
      <c r="G27" s="234"/>
      <c r="H27" s="23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" hidden="1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hidden="1" customHeight="1" x14ac:dyDescent="0.2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 x14ac:dyDescent="0.2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ROUND(J92,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hidden="1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hidden="1" customHeight="1" x14ac:dyDescent="0.2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hidden="1" customHeight="1" x14ac:dyDescent="0.2">
      <c r="A33" s="32"/>
      <c r="B33" s="33"/>
      <c r="C33" s="32"/>
      <c r="D33" s="94" t="s">
        <v>44</v>
      </c>
      <c r="E33" s="27" t="s">
        <v>45</v>
      </c>
      <c r="F33" s="95">
        <f>ROUND((SUM(BE92:BE236)),  2)</f>
        <v>0</v>
      </c>
      <c r="G33" s="32"/>
      <c r="H33" s="32"/>
      <c r="I33" s="96">
        <v>0.21</v>
      </c>
      <c r="J33" s="95">
        <f>ROUND(((SUM(BE92:BE236))*I33),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hidden="1" customHeight="1" x14ac:dyDescent="0.2">
      <c r="A34" s="32"/>
      <c r="B34" s="33"/>
      <c r="C34" s="32"/>
      <c r="D34" s="32"/>
      <c r="E34" s="27" t="s">
        <v>46</v>
      </c>
      <c r="F34" s="95">
        <f>ROUND((SUM(BF92:BF236)),  2)</f>
        <v>0</v>
      </c>
      <c r="G34" s="32"/>
      <c r="H34" s="32"/>
      <c r="I34" s="96">
        <v>0.12</v>
      </c>
      <c r="J34" s="95">
        <f>ROUND(((SUM(BF92:BF236))*I34),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3"/>
      <c r="C35" s="32"/>
      <c r="D35" s="32"/>
      <c r="E35" s="27" t="s">
        <v>47</v>
      </c>
      <c r="F35" s="95">
        <f>ROUND((SUM(BG92:BG236)),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3"/>
      <c r="C36" s="32"/>
      <c r="D36" s="32"/>
      <c r="E36" s="27" t="s">
        <v>48</v>
      </c>
      <c r="F36" s="95">
        <f>ROUND((SUM(BH92:BH236)),  2)</f>
        <v>0</v>
      </c>
      <c r="G36" s="32"/>
      <c r="H36" s="32"/>
      <c r="I36" s="96">
        <v>0.12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49</v>
      </c>
      <c r="F37" s="95">
        <f>ROUND((SUM(BI92:BI236)),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hidden="1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 x14ac:dyDescent="0.2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hidden="1" customHeight="1" x14ac:dyDescent="0.2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hidden="1" x14ac:dyDescent="0.2"/>
    <row r="42" spans="1:31" hidden="1" x14ac:dyDescent="0.2"/>
    <row r="43" spans="1:31" hidden="1" x14ac:dyDescent="0.2"/>
    <row r="44" spans="1:31" s="2" customFormat="1" ht="6.9" hidden="1" customHeight="1" x14ac:dyDescent="0.2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" hidden="1" customHeight="1" x14ac:dyDescent="0.2">
      <c r="A45" s="32"/>
      <c r="B45" s="33"/>
      <c r="C45" s="21" t="s">
        <v>94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" hidden="1" customHeight="1" x14ac:dyDescent="0.2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hidden="1" customHeight="1" x14ac:dyDescent="0.2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26.25" hidden="1" customHeight="1" x14ac:dyDescent="0.2">
      <c r="A48" s="32"/>
      <c r="B48" s="33"/>
      <c r="C48" s="32"/>
      <c r="D48" s="32"/>
      <c r="E48" s="239" t="str">
        <f>E7</f>
        <v>Rekonstrukce oplocení areálu budovy ubytovacího zařízení Prostřední Lipka čp.16</v>
      </c>
      <c r="F48" s="240"/>
      <c r="G48" s="240"/>
      <c r="H48" s="240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 x14ac:dyDescent="0.2">
      <c r="A49" s="32"/>
      <c r="B49" s="33"/>
      <c r="C49" s="27" t="s">
        <v>92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30" hidden="1" customHeight="1" x14ac:dyDescent="0.2">
      <c r="A50" s="32"/>
      <c r="B50" s="33"/>
      <c r="C50" s="32"/>
      <c r="D50" s="32"/>
      <c r="E50" s="211" t="str">
        <f>E9</f>
        <v>02 - Nové oplocení - část A, B (pohledový beton s dřevěnou výplní)</v>
      </c>
      <c r="F50" s="238"/>
      <c r="G50" s="238"/>
      <c r="H50" s="238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" hidden="1" customHeight="1" x14ac:dyDescent="0.2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hidden="1" customHeight="1" x14ac:dyDescent="0.2">
      <c r="A52" s="32"/>
      <c r="B52" s="33"/>
      <c r="C52" s="27" t="s">
        <v>21</v>
      </c>
      <c r="D52" s="32"/>
      <c r="E52" s="32"/>
      <c r="F52" s="25" t="str">
        <f>F12</f>
        <v>Prostřední Lipka</v>
      </c>
      <c r="G52" s="32"/>
      <c r="H52" s="32"/>
      <c r="I52" s="27" t="s">
        <v>23</v>
      </c>
      <c r="J52" s="50" t="str">
        <f>IF(J12="","",J12)</f>
        <v>17. 7. 2025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hidden="1" customHeight="1" x14ac:dyDescent="0.2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15" hidden="1" customHeight="1" x14ac:dyDescent="0.2">
      <c r="A54" s="32"/>
      <c r="B54" s="33"/>
      <c r="C54" s="27" t="s">
        <v>25</v>
      </c>
      <c r="D54" s="32"/>
      <c r="E54" s="32"/>
      <c r="F54" s="25" t="str">
        <f>E15</f>
        <v>Střední odborné učiliště opravárenské</v>
      </c>
      <c r="G54" s="32"/>
      <c r="H54" s="32"/>
      <c r="I54" s="27" t="s">
        <v>32</v>
      </c>
      <c r="J54" s="30" t="str">
        <f>E21</f>
        <v>Miroslav Švestka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hidden="1" customHeight="1" x14ac:dyDescent="0.2">
      <c r="A55" s="32"/>
      <c r="B55" s="33"/>
      <c r="C55" s="27" t="s">
        <v>30</v>
      </c>
      <c r="D55" s="32"/>
      <c r="E55" s="32"/>
      <c r="F55" s="25" t="str">
        <f>IF(E18="","",E18)</f>
        <v>Vyplň údaj</v>
      </c>
      <c r="G55" s="32"/>
      <c r="H55" s="32"/>
      <c r="I55" s="27" t="s">
        <v>36</v>
      </c>
      <c r="J55" s="30" t="str">
        <f>E24</f>
        <v xml:space="preserve"> 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hidden="1" customHeight="1" x14ac:dyDescent="0.2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hidden="1" customHeight="1" x14ac:dyDescent="0.2">
      <c r="A57" s="32"/>
      <c r="B57" s="33"/>
      <c r="C57" s="103" t="s">
        <v>95</v>
      </c>
      <c r="D57" s="97"/>
      <c r="E57" s="97"/>
      <c r="F57" s="97"/>
      <c r="G57" s="97"/>
      <c r="H57" s="97"/>
      <c r="I57" s="97"/>
      <c r="J57" s="104" t="s">
        <v>96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hidden="1" customHeight="1" x14ac:dyDescent="0.2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8" hidden="1" customHeight="1" x14ac:dyDescent="0.2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J92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97</v>
      </c>
    </row>
    <row r="60" spans="1:47" s="9" customFormat="1" ht="24.9" hidden="1" customHeight="1" x14ac:dyDescent="0.2">
      <c r="B60" s="106"/>
      <c r="D60" s="107" t="s">
        <v>98</v>
      </c>
      <c r="E60" s="108"/>
      <c r="F60" s="108"/>
      <c r="G60" s="108"/>
      <c r="H60" s="108"/>
      <c r="I60" s="108"/>
      <c r="J60" s="109">
        <f>J93</f>
        <v>0</v>
      </c>
      <c r="L60" s="106"/>
    </row>
    <row r="61" spans="1:47" s="10" customFormat="1" ht="19.95" hidden="1" customHeight="1" x14ac:dyDescent="0.2">
      <c r="B61" s="110"/>
      <c r="D61" s="111" t="s">
        <v>150</v>
      </c>
      <c r="E61" s="112"/>
      <c r="F61" s="112"/>
      <c r="G61" s="112"/>
      <c r="H61" s="112"/>
      <c r="I61" s="112"/>
      <c r="J61" s="113">
        <f>J94</f>
        <v>0</v>
      </c>
      <c r="L61" s="110"/>
    </row>
    <row r="62" spans="1:47" s="10" customFormat="1" ht="19.95" hidden="1" customHeight="1" x14ac:dyDescent="0.2">
      <c r="B62" s="110"/>
      <c r="D62" s="111" t="s">
        <v>151</v>
      </c>
      <c r="E62" s="112"/>
      <c r="F62" s="112"/>
      <c r="G62" s="112"/>
      <c r="H62" s="112"/>
      <c r="I62" s="112"/>
      <c r="J62" s="113">
        <f>J127</f>
        <v>0</v>
      </c>
      <c r="L62" s="110"/>
    </row>
    <row r="63" spans="1:47" s="10" customFormat="1" ht="19.95" hidden="1" customHeight="1" x14ac:dyDescent="0.2">
      <c r="B63" s="110"/>
      <c r="D63" s="111" t="s">
        <v>152</v>
      </c>
      <c r="E63" s="112"/>
      <c r="F63" s="112"/>
      <c r="G63" s="112"/>
      <c r="H63" s="112"/>
      <c r="I63" s="112"/>
      <c r="J63" s="113">
        <f>J135</f>
        <v>0</v>
      </c>
      <c r="L63" s="110"/>
    </row>
    <row r="64" spans="1:47" s="10" customFormat="1" ht="19.95" hidden="1" customHeight="1" x14ac:dyDescent="0.2">
      <c r="B64" s="110"/>
      <c r="D64" s="111" t="s">
        <v>153</v>
      </c>
      <c r="E64" s="112"/>
      <c r="F64" s="112"/>
      <c r="G64" s="112"/>
      <c r="H64" s="112"/>
      <c r="I64" s="112"/>
      <c r="J64" s="113">
        <f>J170</f>
        <v>0</v>
      </c>
      <c r="L64" s="110"/>
    </row>
    <row r="65" spans="1:31" s="10" customFormat="1" ht="19.95" hidden="1" customHeight="1" x14ac:dyDescent="0.2">
      <c r="B65" s="110"/>
      <c r="D65" s="111" t="s">
        <v>99</v>
      </c>
      <c r="E65" s="112"/>
      <c r="F65" s="112"/>
      <c r="G65" s="112"/>
      <c r="H65" s="112"/>
      <c r="I65" s="112"/>
      <c r="J65" s="113">
        <f>J175</f>
        <v>0</v>
      </c>
      <c r="L65" s="110"/>
    </row>
    <row r="66" spans="1:31" s="10" customFormat="1" ht="19.95" hidden="1" customHeight="1" x14ac:dyDescent="0.2">
      <c r="B66" s="110"/>
      <c r="D66" s="111" t="s">
        <v>154</v>
      </c>
      <c r="E66" s="112"/>
      <c r="F66" s="112"/>
      <c r="G66" s="112"/>
      <c r="H66" s="112"/>
      <c r="I66" s="112"/>
      <c r="J66" s="113">
        <f>J178</f>
        <v>0</v>
      </c>
      <c r="L66" s="110"/>
    </row>
    <row r="67" spans="1:31" s="9" customFormat="1" ht="24.9" hidden="1" customHeight="1" x14ac:dyDescent="0.2">
      <c r="B67" s="106"/>
      <c r="D67" s="107" t="s">
        <v>155</v>
      </c>
      <c r="E67" s="108"/>
      <c r="F67" s="108"/>
      <c r="G67" s="108"/>
      <c r="H67" s="108"/>
      <c r="I67" s="108"/>
      <c r="J67" s="109">
        <f>J181</f>
        <v>0</v>
      </c>
      <c r="L67" s="106"/>
    </row>
    <row r="68" spans="1:31" s="10" customFormat="1" ht="19.95" hidden="1" customHeight="1" x14ac:dyDescent="0.2">
      <c r="B68" s="110"/>
      <c r="D68" s="111" t="s">
        <v>156</v>
      </c>
      <c r="E68" s="112"/>
      <c r="F68" s="112"/>
      <c r="G68" s="112"/>
      <c r="H68" s="112"/>
      <c r="I68" s="112"/>
      <c r="J68" s="113">
        <f>J182</f>
        <v>0</v>
      </c>
      <c r="L68" s="110"/>
    </row>
    <row r="69" spans="1:31" s="10" customFormat="1" ht="19.95" hidden="1" customHeight="1" x14ac:dyDescent="0.2">
      <c r="B69" s="110"/>
      <c r="D69" s="111" t="s">
        <v>157</v>
      </c>
      <c r="E69" s="112"/>
      <c r="F69" s="112"/>
      <c r="G69" s="112"/>
      <c r="H69" s="112"/>
      <c r="I69" s="112"/>
      <c r="J69" s="113">
        <f>J208</f>
        <v>0</v>
      </c>
      <c r="L69" s="110"/>
    </row>
    <row r="70" spans="1:31" s="9" customFormat="1" ht="24.9" hidden="1" customHeight="1" x14ac:dyDescent="0.2">
      <c r="B70" s="106"/>
      <c r="D70" s="107" t="s">
        <v>158</v>
      </c>
      <c r="E70" s="108"/>
      <c r="F70" s="108"/>
      <c r="G70" s="108"/>
      <c r="H70" s="108"/>
      <c r="I70" s="108"/>
      <c r="J70" s="109">
        <f>J213</f>
        <v>0</v>
      </c>
      <c r="L70" s="106"/>
    </row>
    <row r="71" spans="1:31" s="10" customFormat="1" ht="19.95" hidden="1" customHeight="1" x14ac:dyDescent="0.2">
      <c r="B71" s="110"/>
      <c r="D71" s="111" t="s">
        <v>159</v>
      </c>
      <c r="E71" s="112"/>
      <c r="F71" s="112"/>
      <c r="G71" s="112"/>
      <c r="H71" s="112"/>
      <c r="I71" s="112"/>
      <c r="J71" s="113">
        <f>J214</f>
        <v>0</v>
      </c>
      <c r="L71" s="110"/>
    </row>
    <row r="72" spans="1:31" s="10" customFormat="1" ht="19.95" hidden="1" customHeight="1" x14ac:dyDescent="0.2">
      <c r="B72" s="110"/>
      <c r="D72" s="111" t="s">
        <v>160</v>
      </c>
      <c r="E72" s="112"/>
      <c r="F72" s="112"/>
      <c r="G72" s="112"/>
      <c r="H72" s="112"/>
      <c r="I72" s="112"/>
      <c r="J72" s="113">
        <f>J221</f>
        <v>0</v>
      </c>
      <c r="L72" s="110"/>
    </row>
    <row r="73" spans="1:31" s="2" customFormat="1" ht="21.75" hidden="1" customHeight="1" x14ac:dyDescent="0.2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" hidden="1" customHeight="1" x14ac:dyDescent="0.2">
      <c r="A74" s="32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hidden="1" x14ac:dyDescent="0.2"/>
    <row r="76" spans="1:31" hidden="1" x14ac:dyDescent="0.2"/>
    <row r="77" spans="1:31" hidden="1" x14ac:dyDescent="0.2"/>
    <row r="78" spans="1:31" s="2" customFormat="1" ht="6.9" customHeight="1" x14ac:dyDescent="0.2">
      <c r="A78" s="32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4.9" customHeight="1" x14ac:dyDescent="0.2">
      <c r="A79" s="32"/>
      <c r="B79" s="33"/>
      <c r="C79" s="21" t="s">
        <v>101</v>
      </c>
      <c r="D79" s="32"/>
      <c r="E79" s="32"/>
      <c r="F79" s="32"/>
      <c r="G79" s="32"/>
      <c r="H79" s="32"/>
      <c r="I79" s="32"/>
      <c r="J79" s="32"/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" customHeight="1" x14ac:dyDescent="0.2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7" t="s">
        <v>17</v>
      </c>
      <c r="D81" s="32"/>
      <c r="E81" s="32"/>
      <c r="F81" s="32"/>
      <c r="G81" s="32"/>
      <c r="H81" s="32"/>
      <c r="I81" s="32"/>
      <c r="J81" s="32"/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26.25" customHeight="1" x14ac:dyDescent="0.2">
      <c r="A82" s="32"/>
      <c r="B82" s="33"/>
      <c r="C82" s="32"/>
      <c r="D82" s="32"/>
      <c r="E82" s="239" t="str">
        <f>E7</f>
        <v>Rekonstrukce oplocení areálu budovy ubytovacího zařízení Prostřední Lipka čp.16</v>
      </c>
      <c r="F82" s="240"/>
      <c r="G82" s="240"/>
      <c r="H82" s="240"/>
      <c r="I82" s="32"/>
      <c r="J82" s="32"/>
      <c r="K82" s="32"/>
      <c r="L82" s="8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 x14ac:dyDescent="0.2">
      <c r="A83" s="32"/>
      <c r="B83" s="33"/>
      <c r="C83" s="27" t="s">
        <v>92</v>
      </c>
      <c r="D83" s="32"/>
      <c r="E83" s="32"/>
      <c r="F83" s="32"/>
      <c r="G83" s="32"/>
      <c r="H83" s="32"/>
      <c r="I83" s="32"/>
      <c r="J83" s="32"/>
      <c r="K83" s="32"/>
      <c r="L83" s="8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30" customHeight="1" x14ac:dyDescent="0.2">
      <c r="A84" s="32"/>
      <c r="B84" s="33"/>
      <c r="C84" s="32"/>
      <c r="D84" s="32"/>
      <c r="E84" s="211" t="str">
        <f>E9</f>
        <v>02 - Nové oplocení - část A, B (pohledový beton s dřevěnou výplní)</v>
      </c>
      <c r="F84" s="238"/>
      <c r="G84" s="238"/>
      <c r="H84" s="238"/>
      <c r="I84" s="32"/>
      <c r="J84" s="32"/>
      <c r="K84" s="32"/>
      <c r="L84" s="8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6.9" customHeight="1" x14ac:dyDescent="0.2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8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2" customHeight="1" x14ac:dyDescent="0.2">
      <c r="A86" s="32"/>
      <c r="B86" s="33"/>
      <c r="C86" s="27" t="s">
        <v>21</v>
      </c>
      <c r="D86" s="32"/>
      <c r="E86" s="32"/>
      <c r="F86" s="25" t="str">
        <f>F12</f>
        <v>Prostřední Lipka</v>
      </c>
      <c r="G86" s="32"/>
      <c r="H86" s="32"/>
      <c r="I86" s="27" t="s">
        <v>23</v>
      </c>
      <c r="J86" s="50" t="str">
        <f>IF(J12="","",J12)</f>
        <v>17. 7. 2025</v>
      </c>
      <c r="K86" s="32"/>
      <c r="L86" s="8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6.9" customHeight="1" x14ac:dyDescent="0.2">
      <c r="A87" s="32"/>
      <c r="B87" s="33"/>
      <c r="C87" s="32"/>
      <c r="D87" s="32"/>
      <c r="E87" s="32"/>
      <c r="F87" s="32"/>
      <c r="G87" s="32"/>
      <c r="H87" s="32"/>
      <c r="I87" s="32"/>
      <c r="J87" s="32"/>
      <c r="K87" s="32"/>
      <c r="L87" s="8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15" customHeight="1" x14ac:dyDescent="0.2">
      <c r="A88" s="32"/>
      <c r="B88" s="33"/>
      <c r="C88" s="27" t="s">
        <v>25</v>
      </c>
      <c r="D88" s="32"/>
      <c r="E88" s="32"/>
      <c r="F88" s="25" t="str">
        <f>E15</f>
        <v>Střední odborné učiliště opravárenské</v>
      </c>
      <c r="G88" s="32"/>
      <c r="H88" s="32"/>
      <c r="I88" s="27" t="s">
        <v>32</v>
      </c>
      <c r="J88" s="30" t="str">
        <f>E21</f>
        <v>Miroslav Švestka</v>
      </c>
      <c r="K88" s="32"/>
      <c r="L88" s="8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5.15" customHeight="1" x14ac:dyDescent="0.2">
      <c r="A89" s="32"/>
      <c r="B89" s="33"/>
      <c r="C89" s="27" t="s">
        <v>30</v>
      </c>
      <c r="D89" s="32"/>
      <c r="E89" s="32"/>
      <c r="F89" s="25" t="str">
        <f>IF(E18="","",E18)</f>
        <v>Vyplň údaj</v>
      </c>
      <c r="G89" s="32"/>
      <c r="H89" s="32"/>
      <c r="I89" s="27" t="s">
        <v>36</v>
      </c>
      <c r="J89" s="30" t="str">
        <f>E24</f>
        <v xml:space="preserve"> </v>
      </c>
      <c r="K89" s="32"/>
      <c r="L89" s="8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2" customFormat="1" ht="10.3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8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5" s="11" customFormat="1" ht="29.25" customHeight="1" x14ac:dyDescent="0.2">
      <c r="A91" s="114"/>
      <c r="B91" s="115"/>
      <c r="C91" s="116" t="s">
        <v>102</v>
      </c>
      <c r="D91" s="117" t="s">
        <v>59</v>
      </c>
      <c r="E91" s="117" t="s">
        <v>55</v>
      </c>
      <c r="F91" s="117" t="s">
        <v>56</v>
      </c>
      <c r="G91" s="117" t="s">
        <v>103</v>
      </c>
      <c r="H91" s="117" t="s">
        <v>104</v>
      </c>
      <c r="I91" s="117" t="s">
        <v>105</v>
      </c>
      <c r="J91" s="118" t="s">
        <v>96</v>
      </c>
      <c r="K91" s="119" t="s">
        <v>106</v>
      </c>
      <c r="L91" s="120"/>
      <c r="M91" s="57" t="s">
        <v>3</v>
      </c>
      <c r="N91" s="58" t="s">
        <v>44</v>
      </c>
      <c r="O91" s="58" t="s">
        <v>107</v>
      </c>
      <c r="P91" s="58" t="s">
        <v>108</v>
      </c>
      <c r="Q91" s="58" t="s">
        <v>109</v>
      </c>
      <c r="R91" s="58" t="s">
        <v>110</v>
      </c>
      <c r="S91" s="58" t="s">
        <v>111</v>
      </c>
      <c r="T91" s="59" t="s">
        <v>112</v>
      </c>
      <c r="U91" s="114"/>
      <c r="V91" s="114"/>
      <c r="W91" s="114"/>
      <c r="X91" s="114"/>
      <c r="Y91" s="114"/>
      <c r="Z91" s="114"/>
      <c r="AA91" s="114"/>
      <c r="AB91" s="114"/>
      <c r="AC91" s="114"/>
      <c r="AD91" s="114"/>
      <c r="AE91" s="114"/>
    </row>
    <row r="92" spans="1:65" s="2" customFormat="1" ht="22.8" customHeight="1" x14ac:dyDescent="0.3">
      <c r="A92" s="32"/>
      <c r="B92" s="33"/>
      <c r="C92" s="64" t="s">
        <v>113</v>
      </c>
      <c r="D92" s="32"/>
      <c r="E92" s="32"/>
      <c r="F92" s="32"/>
      <c r="G92" s="32"/>
      <c r="H92" s="32"/>
      <c r="I92" s="32"/>
      <c r="J92" s="121">
        <f>BK92</f>
        <v>0</v>
      </c>
      <c r="K92" s="32"/>
      <c r="L92" s="33"/>
      <c r="M92" s="60"/>
      <c r="N92" s="51"/>
      <c r="O92" s="61"/>
      <c r="P92" s="122">
        <f>P93+P181+P213</f>
        <v>0</v>
      </c>
      <c r="Q92" s="61"/>
      <c r="R92" s="122">
        <f>R93+R181+R213</f>
        <v>190.28837713999997</v>
      </c>
      <c r="S92" s="61"/>
      <c r="T92" s="123">
        <f>T93+T181+T213</f>
        <v>4.8499999999999996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73</v>
      </c>
      <c r="AU92" s="17" t="s">
        <v>97</v>
      </c>
      <c r="BK92" s="124">
        <f>BK93+BK181+BK213</f>
        <v>0</v>
      </c>
    </row>
    <row r="93" spans="1:65" s="12" customFormat="1" ht="25.95" customHeight="1" x14ac:dyDescent="0.25">
      <c r="B93" s="125"/>
      <c r="D93" s="126" t="s">
        <v>73</v>
      </c>
      <c r="E93" s="127" t="s">
        <v>114</v>
      </c>
      <c r="F93" s="127" t="s">
        <v>115</v>
      </c>
      <c r="I93" s="128"/>
      <c r="J93" s="129">
        <f>BK93</f>
        <v>0</v>
      </c>
      <c r="L93" s="125"/>
      <c r="M93" s="130"/>
      <c r="N93" s="131"/>
      <c r="O93" s="131"/>
      <c r="P93" s="132">
        <f>P94+P127+P135+P170+P175+P178</f>
        <v>0</v>
      </c>
      <c r="Q93" s="131"/>
      <c r="R93" s="132">
        <f>R94+R127+R135+R170+R175+R178</f>
        <v>179.19365713999997</v>
      </c>
      <c r="S93" s="131"/>
      <c r="T93" s="133">
        <f>T94+T127+T135+T170+T175+T178</f>
        <v>4.8499999999999996</v>
      </c>
      <c r="AR93" s="126" t="s">
        <v>82</v>
      </c>
      <c r="AT93" s="134" t="s">
        <v>73</v>
      </c>
      <c r="AU93" s="134" t="s">
        <v>74</v>
      </c>
      <c r="AY93" s="126" t="s">
        <v>116</v>
      </c>
      <c r="BK93" s="135">
        <f>BK94+BK127+BK135+BK170+BK175+BK178</f>
        <v>0</v>
      </c>
    </row>
    <row r="94" spans="1:65" s="12" customFormat="1" ht="22.8" customHeight="1" x14ac:dyDescent="0.25">
      <c r="B94" s="125"/>
      <c r="D94" s="126" t="s">
        <v>73</v>
      </c>
      <c r="E94" s="136" t="s">
        <v>82</v>
      </c>
      <c r="F94" s="136" t="s">
        <v>161</v>
      </c>
      <c r="I94" s="128"/>
      <c r="J94" s="137">
        <f>BK94</f>
        <v>0</v>
      </c>
      <c r="L94" s="125"/>
      <c r="M94" s="130"/>
      <c r="N94" s="131"/>
      <c r="O94" s="131"/>
      <c r="P94" s="132">
        <f>SUM(P95:P126)</f>
        <v>0</v>
      </c>
      <c r="Q94" s="131"/>
      <c r="R94" s="132">
        <f>SUM(R95:R126)</f>
        <v>34.502299999999998</v>
      </c>
      <c r="S94" s="131"/>
      <c r="T94" s="133">
        <f>SUM(T95:T126)</f>
        <v>4.8499999999999996</v>
      </c>
      <c r="AR94" s="126" t="s">
        <v>82</v>
      </c>
      <c r="AT94" s="134" t="s">
        <v>73</v>
      </c>
      <c r="AU94" s="134" t="s">
        <v>82</v>
      </c>
      <c r="AY94" s="126" t="s">
        <v>116</v>
      </c>
      <c r="BK94" s="135">
        <f>SUM(BK95:BK126)</f>
        <v>0</v>
      </c>
    </row>
    <row r="95" spans="1:65" s="2" customFormat="1" ht="62.7" customHeight="1" x14ac:dyDescent="0.2">
      <c r="A95" s="32"/>
      <c r="B95" s="138"/>
      <c r="C95" s="139" t="s">
        <v>82</v>
      </c>
      <c r="D95" s="139" t="s">
        <v>119</v>
      </c>
      <c r="E95" s="140" t="s">
        <v>162</v>
      </c>
      <c r="F95" s="141" t="s">
        <v>163</v>
      </c>
      <c r="G95" s="142" t="s">
        <v>164</v>
      </c>
      <c r="H95" s="143">
        <v>10</v>
      </c>
      <c r="I95" s="144"/>
      <c r="J95" s="145">
        <f>ROUND(I95*H95,2)</f>
        <v>0</v>
      </c>
      <c r="K95" s="146"/>
      <c r="L95" s="33"/>
      <c r="M95" s="147" t="s">
        <v>3</v>
      </c>
      <c r="N95" s="148" t="s">
        <v>45</v>
      </c>
      <c r="O95" s="53"/>
      <c r="P95" s="149">
        <f>O95*H95</f>
        <v>0</v>
      </c>
      <c r="Q95" s="149">
        <v>0</v>
      </c>
      <c r="R95" s="149">
        <f>Q95*H95</f>
        <v>0</v>
      </c>
      <c r="S95" s="149">
        <v>0.26</v>
      </c>
      <c r="T95" s="150">
        <f>S95*H95</f>
        <v>2.6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51" t="s">
        <v>123</v>
      </c>
      <c r="AT95" s="151" t="s">
        <v>119</v>
      </c>
      <c r="AU95" s="151" t="s">
        <v>84</v>
      </c>
      <c r="AY95" s="17" t="s">
        <v>116</v>
      </c>
      <c r="BE95" s="152">
        <f>IF(N95="základní",J95,0)</f>
        <v>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7" t="s">
        <v>82</v>
      </c>
      <c r="BK95" s="152">
        <f>ROUND(I95*H95,2)</f>
        <v>0</v>
      </c>
      <c r="BL95" s="17" t="s">
        <v>123</v>
      </c>
      <c r="BM95" s="151" t="s">
        <v>165</v>
      </c>
    </row>
    <row r="96" spans="1:65" s="2" customFormat="1" x14ac:dyDescent="0.2">
      <c r="A96" s="32"/>
      <c r="B96" s="33"/>
      <c r="C96" s="32"/>
      <c r="D96" s="153" t="s">
        <v>125</v>
      </c>
      <c r="E96" s="32"/>
      <c r="F96" s="154" t="s">
        <v>166</v>
      </c>
      <c r="G96" s="32"/>
      <c r="H96" s="32"/>
      <c r="I96" s="155"/>
      <c r="J96" s="32"/>
      <c r="K96" s="32"/>
      <c r="L96" s="33"/>
      <c r="M96" s="156"/>
      <c r="N96" s="157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125</v>
      </c>
      <c r="AU96" s="17" t="s">
        <v>84</v>
      </c>
    </row>
    <row r="97" spans="1:65" s="2" customFormat="1" ht="62.7" customHeight="1" x14ac:dyDescent="0.2">
      <c r="A97" s="32"/>
      <c r="B97" s="138"/>
      <c r="C97" s="139" t="s">
        <v>84</v>
      </c>
      <c r="D97" s="139" t="s">
        <v>119</v>
      </c>
      <c r="E97" s="140" t="s">
        <v>167</v>
      </c>
      <c r="F97" s="141" t="s">
        <v>168</v>
      </c>
      <c r="G97" s="142" t="s">
        <v>164</v>
      </c>
      <c r="H97" s="143">
        <v>10</v>
      </c>
      <c r="I97" s="144"/>
      <c r="J97" s="145">
        <f>ROUND(I97*H97,2)</f>
        <v>0</v>
      </c>
      <c r="K97" s="146"/>
      <c r="L97" s="33"/>
      <c r="M97" s="147" t="s">
        <v>3</v>
      </c>
      <c r="N97" s="148" t="s">
        <v>45</v>
      </c>
      <c r="O97" s="53"/>
      <c r="P97" s="149">
        <f>O97*H97</f>
        <v>0</v>
      </c>
      <c r="Q97" s="149">
        <v>0</v>
      </c>
      <c r="R97" s="149">
        <f>Q97*H97</f>
        <v>0</v>
      </c>
      <c r="S97" s="149">
        <v>0.22500000000000001</v>
      </c>
      <c r="T97" s="150">
        <f>S97*H97</f>
        <v>2.25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1" t="s">
        <v>123</v>
      </c>
      <c r="AT97" s="151" t="s">
        <v>119</v>
      </c>
      <c r="AU97" s="151" t="s">
        <v>84</v>
      </c>
      <c r="AY97" s="17" t="s">
        <v>116</v>
      </c>
      <c r="BE97" s="152">
        <f>IF(N97="základní",J97,0)</f>
        <v>0</v>
      </c>
      <c r="BF97" s="152">
        <f>IF(N97="snížená",J97,0)</f>
        <v>0</v>
      </c>
      <c r="BG97" s="152">
        <f>IF(N97="zákl. přenesená",J97,0)</f>
        <v>0</v>
      </c>
      <c r="BH97" s="152">
        <f>IF(N97="sníž. přenesená",J97,0)</f>
        <v>0</v>
      </c>
      <c r="BI97" s="152">
        <f>IF(N97="nulová",J97,0)</f>
        <v>0</v>
      </c>
      <c r="BJ97" s="17" t="s">
        <v>82</v>
      </c>
      <c r="BK97" s="152">
        <f>ROUND(I97*H97,2)</f>
        <v>0</v>
      </c>
      <c r="BL97" s="17" t="s">
        <v>123</v>
      </c>
      <c r="BM97" s="151" t="s">
        <v>169</v>
      </c>
    </row>
    <row r="98" spans="1:65" s="2" customFormat="1" x14ac:dyDescent="0.2">
      <c r="A98" s="32"/>
      <c r="B98" s="33"/>
      <c r="C98" s="32"/>
      <c r="D98" s="153" t="s">
        <v>125</v>
      </c>
      <c r="E98" s="32"/>
      <c r="F98" s="154" t="s">
        <v>170</v>
      </c>
      <c r="G98" s="32"/>
      <c r="H98" s="32"/>
      <c r="I98" s="155"/>
      <c r="J98" s="32"/>
      <c r="K98" s="32"/>
      <c r="L98" s="33"/>
      <c r="M98" s="156"/>
      <c r="N98" s="157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125</v>
      </c>
      <c r="AU98" s="17" t="s">
        <v>84</v>
      </c>
    </row>
    <row r="99" spans="1:65" s="2" customFormat="1" ht="44.25" customHeight="1" x14ac:dyDescent="0.2">
      <c r="A99" s="32"/>
      <c r="B99" s="138"/>
      <c r="C99" s="139" t="s">
        <v>139</v>
      </c>
      <c r="D99" s="139" t="s">
        <v>119</v>
      </c>
      <c r="E99" s="140" t="s">
        <v>171</v>
      </c>
      <c r="F99" s="141" t="s">
        <v>172</v>
      </c>
      <c r="G99" s="142" t="s">
        <v>122</v>
      </c>
      <c r="H99" s="143">
        <v>37.979999999999997</v>
      </c>
      <c r="I99" s="144"/>
      <c r="J99" s="145">
        <f>ROUND(I99*H99,2)</f>
        <v>0</v>
      </c>
      <c r="K99" s="146"/>
      <c r="L99" s="33"/>
      <c r="M99" s="147" t="s">
        <v>3</v>
      </c>
      <c r="N99" s="148" t="s">
        <v>45</v>
      </c>
      <c r="O99" s="53"/>
      <c r="P99" s="149">
        <f>O99*H99</f>
        <v>0</v>
      </c>
      <c r="Q99" s="149">
        <v>0</v>
      </c>
      <c r="R99" s="149">
        <f>Q99*H99</f>
        <v>0</v>
      </c>
      <c r="S99" s="149">
        <v>0</v>
      </c>
      <c r="T99" s="150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1" t="s">
        <v>123</v>
      </c>
      <c r="AT99" s="151" t="s">
        <v>119</v>
      </c>
      <c r="AU99" s="151" t="s">
        <v>84</v>
      </c>
      <c r="AY99" s="17" t="s">
        <v>116</v>
      </c>
      <c r="BE99" s="152">
        <f>IF(N99="základní",J99,0)</f>
        <v>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7" t="s">
        <v>82</v>
      </c>
      <c r="BK99" s="152">
        <f>ROUND(I99*H99,2)</f>
        <v>0</v>
      </c>
      <c r="BL99" s="17" t="s">
        <v>123</v>
      </c>
      <c r="BM99" s="151" t="s">
        <v>173</v>
      </c>
    </row>
    <row r="100" spans="1:65" s="2" customFormat="1" x14ac:dyDescent="0.2">
      <c r="A100" s="32"/>
      <c r="B100" s="33"/>
      <c r="C100" s="32"/>
      <c r="D100" s="153" t="s">
        <v>125</v>
      </c>
      <c r="E100" s="32"/>
      <c r="F100" s="154" t="s">
        <v>174</v>
      </c>
      <c r="G100" s="32"/>
      <c r="H100" s="32"/>
      <c r="I100" s="155"/>
      <c r="J100" s="32"/>
      <c r="K100" s="32"/>
      <c r="L100" s="33"/>
      <c r="M100" s="156"/>
      <c r="N100" s="157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125</v>
      </c>
      <c r="AU100" s="17" t="s">
        <v>84</v>
      </c>
    </row>
    <row r="101" spans="1:65" s="13" customFormat="1" x14ac:dyDescent="0.2">
      <c r="B101" s="158"/>
      <c r="D101" s="159" t="s">
        <v>127</v>
      </c>
      <c r="E101" s="160" t="s">
        <v>3</v>
      </c>
      <c r="F101" s="161" t="s">
        <v>175</v>
      </c>
      <c r="H101" s="160" t="s">
        <v>3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60" t="s">
        <v>127</v>
      </c>
      <c r="AU101" s="160" t="s">
        <v>84</v>
      </c>
      <c r="AV101" s="13" t="s">
        <v>82</v>
      </c>
      <c r="AW101" s="13" t="s">
        <v>35</v>
      </c>
      <c r="AX101" s="13" t="s">
        <v>74</v>
      </c>
      <c r="AY101" s="160" t="s">
        <v>116</v>
      </c>
    </row>
    <row r="102" spans="1:65" s="14" customFormat="1" x14ac:dyDescent="0.2">
      <c r="B102" s="166"/>
      <c r="D102" s="159" t="s">
        <v>127</v>
      </c>
      <c r="E102" s="167" t="s">
        <v>3</v>
      </c>
      <c r="F102" s="168" t="s">
        <v>176</v>
      </c>
      <c r="H102" s="169">
        <v>37.979999999999997</v>
      </c>
      <c r="I102" s="170"/>
      <c r="L102" s="166"/>
      <c r="M102" s="171"/>
      <c r="N102" s="172"/>
      <c r="O102" s="172"/>
      <c r="P102" s="172"/>
      <c r="Q102" s="172"/>
      <c r="R102" s="172"/>
      <c r="S102" s="172"/>
      <c r="T102" s="173"/>
      <c r="AT102" s="167" t="s">
        <v>127</v>
      </c>
      <c r="AU102" s="167" t="s">
        <v>84</v>
      </c>
      <c r="AV102" s="14" t="s">
        <v>84</v>
      </c>
      <c r="AW102" s="14" t="s">
        <v>35</v>
      </c>
      <c r="AX102" s="14" t="s">
        <v>82</v>
      </c>
      <c r="AY102" s="167" t="s">
        <v>116</v>
      </c>
    </row>
    <row r="103" spans="1:65" s="2" customFormat="1" ht="62.7" customHeight="1" x14ac:dyDescent="0.2">
      <c r="A103" s="32"/>
      <c r="B103" s="138"/>
      <c r="C103" s="139" t="s">
        <v>123</v>
      </c>
      <c r="D103" s="139" t="s">
        <v>119</v>
      </c>
      <c r="E103" s="140" t="s">
        <v>177</v>
      </c>
      <c r="F103" s="141" t="s">
        <v>178</v>
      </c>
      <c r="G103" s="142" t="s">
        <v>122</v>
      </c>
      <c r="H103" s="143">
        <v>37.979999999999997</v>
      </c>
      <c r="I103" s="144"/>
      <c r="J103" s="145">
        <f>ROUND(I103*H103,2)</f>
        <v>0</v>
      </c>
      <c r="K103" s="146"/>
      <c r="L103" s="33"/>
      <c r="M103" s="147" t="s">
        <v>3</v>
      </c>
      <c r="N103" s="148" t="s">
        <v>45</v>
      </c>
      <c r="O103" s="53"/>
      <c r="P103" s="149">
        <f>O103*H103</f>
        <v>0</v>
      </c>
      <c r="Q103" s="149">
        <v>0</v>
      </c>
      <c r="R103" s="149">
        <f>Q103*H103</f>
        <v>0</v>
      </c>
      <c r="S103" s="149">
        <v>0</v>
      </c>
      <c r="T103" s="150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1" t="s">
        <v>123</v>
      </c>
      <c r="AT103" s="151" t="s">
        <v>119</v>
      </c>
      <c r="AU103" s="151" t="s">
        <v>84</v>
      </c>
      <c r="AY103" s="17" t="s">
        <v>116</v>
      </c>
      <c r="BE103" s="152">
        <f>IF(N103="základní",J103,0)</f>
        <v>0</v>
      </c>
      <c r="BF103" s="152">
        <f>IF(N103="snížená",J103,0)</f>
        <v>0</v>
      </c>
      <c r="BG103" s="152">
        <f>IF(N103="zákl. přenesená",J103,0)</f>
        <v>0</v>
      </c>
      <c r="BH103" s="152">
        <f>IF(N103="sníž. přenesená",J103,0)</f>
        <v>0</v>
      </c>
      <c r="BI103" s="152">
        <f>IF(N103="nulová",J103,0)</f>
        <v>0</v>
      </c>
      <c r="BJ103" s="17" t="s">
        <v>82</v>
      </c>
      <c r="BK103" s="152">
        <f>ROUND(I103*H103,2)</f>
        <v>0</v>
      </c>
      <c r="BL103" s="17" t="s">
        <v>123</v>
      </c>
      <c r="BM103" s="151" t="s">
        <v>179</v>
      </c>
    </row>
    <row r="104" spans="1:65" s="2" customFormat="1" x14ac:dyDescent="0.2">
      <c r="A104" s="32"/>
      <c r="B104" s="33"/>
      <c r="C104" s="32"/>
      <c r="D104" s="153" t="s">
        <v>125</v>
      </c>
      <c r="E104" s="32"/>
      <c r="F104" s="154" t="s">
        <v>180</v>
      </c>
      <c r="G104" s="32"/>
      <c r="H104" s="32"/>
      <c r="I104" s="155"/>
      <c r="J104" s="32"/>
      <c r="K104" s="32"/>
      <c r="L104" s="33"/>
      <c r="M104" s="156"/>
      <c r="N104" s="157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125</v>
      </c>
      <c r="AU104" s="17" t="s">
        <v>84</v>
      </c>
    </row>
    <row r="105" spans="1:65" s="2" customFormat="1" ht="62.7" customHeight="1" x14ac:dyDescent="0.2">
      <c r="A105" s="32"/>
      <c r="B105" s="138"/>
      <c r="C105" s="139" t="s">
        <v>181</v>
      </c>
      <c r="D105" s="139" t="s">
        <v>119</v>
      </c>
      <c r="E105" s="140" t="s">
        <v>182</v>
      </c>
      <c r="F105" s="141" t="s">
        <v>183</v>
      </c>
      <c r="G105" s="142" t="s">
        <v>122</v>
      </c>
      <c r="H105" s="143">
        <v>23</v>
      </c>
      <c r="I105" s="144"/>
      <c r="J105" s="145">
        <f>ROUND(I105*H105,2)</f>
        <v>0</v>
      </c>
      <c r="K105" s="146"/>
      <c r="L105" s="33"/>
      <c r="M105" s="147" t="s">
        <v>3</v>
      </c>
      <c r="N105" s="148" t="s">
        <v>45</v>
      </c>
      <c r="O105" s="53"/>
      <c r="P105" s="149">
        <f>O105*H105</f>
        <v>0</v>
      </c>
      <c r="Q105" s="149">
        <v>0</v>
      </c>
      <c r="R105" s="149">
        <f>Q105*H105</f>
        <v>0</v>
      </c>
      <c r="S105" s="149">
        <v>0</v>
      </c>
      <c r="T105" s="150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51" t="s">
        <v>123</v>
      </c>
      <c r="AT105" s="151" t="s">
        <v>119</v>
      </c>
      <c r="AU105" s="151" t="s">
        <v>84</v>
      </c>
      <c r="AY105" s="17" t="s">
        <v>116</v>
      </c>
      <c r="BE105" s="152">
        <f>IF(N105="základní",J105,0)</f>
        <v>0</v>
      </c>
      <c r="BF105" s="152">
        <f>IF(N105="snížená",J105,0)</f>
        <v>0</v>
      </c>
      <c r="BG105" s="152">
        <f>IF(N105="zákl. přenesená",J105,0)</f>
        <v>0</v>
      </c>
      <c r="BH105" s="152">
        <f>IF(N105="sníž. přenesená",J105,0)</f>
        <v>0</v>
      </c>
      <c r="BI105" s="152">
        <f>IF(N105="nulová",J105,0)</f>
        <v>0</v>
      </c>
      <c r="BJ105" s="17" t="s">
        <v>82</v>
      </c>
      <c r="BK105" s="152">
        <f>ROUND(I105*H105,2)</f>
        <v>0</v>
      </c>
      <c r="BL105" s="17" t="s">
        <v>123</v>
      </c>
      <c r="BM105" s="151" t="s">
        <v>184</v>
      </c>
    </row>
    <row r="106" spans="1:65" s="2" customFormat="1" x14ac:dyDescent="0.2">
      <c r="A106" s="32"/>
      <c r="B106" s="33"/>
      <c r="C106" s="32"/>
      <c r="D106" s="153" t="s">
        <v>125</v>
      </c>
      <c r="E106" s="32"/>
      <c r="F106" s="154" t="s">
        <v>185</v>
      </c>
      <c r="G106" s="32"/>
      <c r="H106" s="32"/>
      <c r="I106" s="155"/>
      <c r="J106" s="32"/>
      <c r="K106" s="32"/>
      <c r="L106" s="33"/>
      <c r="M106" s="156"/>
      <c r="N106" s="157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125</v>
      </c>
      <c r="AU106" s="17" t="s">
        <v>84</v>
      </c>
    </row>
    <row r="107" spans="1:65" s="13" customFormat="1" x14ac:dyDescent="0.2">
      <c r="B107" s="158"/>
      <c r="D107" s="159" t="s">
        <v>127</v>
      </c>
      <c r="E107" s="160" t="s">
        <v>3</v>
      </c>
      <c r="F107" s="161" t="s">
        <v>186</v>
      </c>
      <c r="H107" s="160" t="s">
        <v>3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60" t="s">
        <v>127</v>
      </c>
      <c r="AU107" s="160" t="s">
        <v>84</v>
      </c>
      <c r="AV107" s="13" t="s">
        <v>82</v>
      </c>
      <c r="AW107" s="13" t="s">
        <v>35</v>
      </c>
      <c r="AX107" s="13" t="s">
        <v>74</v>
      </c>
      <c r="AY107" s="160" t="s">
        <v>116</v>
      </c>
    </row>
    <row r="108" spans="1:65" s="14" customFormat="1" x14ac:dyDescent="0.2">
      <c r="B108" s="166"/>
      <c r="D108" s="159" t="s">
        <v>127</v>
      </c>
      <c r="E108" s="167" t="s">
        <v>3</v>
      </c>
      <c r="F108" s="168" t="s">
        <v>187</v>
      </c>
      <c r="H108" s="169">
        <v>23</v>
      </c>
      <c r="I108" s="170"/>
      <c r="L108" s="166"/>
      <c r="M108" s="171"/>
      <c r="N108" s="172"/>
      <c r="O108" s="172"/>
      <c r="P108" s="172"/>
      <c r="Q108" s="172"/>
      <c r="R108" s="172"/>
      <c r="S108" s="172"/>
      <c r="T108" s="173"/>
      <c r="AT108" s="167" t="s">
        <v>127</v>
      </c>
      <c r="AU108" s="167" t="s">
        <v>84</v>
      </c>
      <c r="AV108" s="14" t="s">
        <v>84</v>
      </c>
      <c r="AW108" s="14" t="s">
        <v>35</v>
      </c>
      <c r="AX108" s="14" t="s">
        <v>82</v>
      </c>
      <c r="AY108" s="167" t="s">
        <v>116</v>
      </c>
    </row>
    <row r="109" spans="1:65" s="2" customFormat="1" ht="44.25" customHeight="1" x14ac:dyDescent="0.2">
      <c r="A109" s="32"/>
      <c r="B109" s="138"/>
      <c r="C109" s="139" t="s">
        <v>188</v>
      </c>
      <c r="D109" s="139" t="s">
        <v>119</v>
      </c>
      <c r="E109" s="140" t="s">
        <v>189</v>
      </c>
      <c r="F109" s="141" t="s">
        <v>190</v>
      </c>
      <c r="G109" s="142" t="s">
        <v>122</v>
      </c>
      <c r="H109" s="143">
        <v>37.979999999999997</v>
      </c>
      <c r="I109" s="144"/>
      <c r="J109" s="145">
        <f>ROUND(I109*H109,2)</f>
        <v>0</v>
      </c>
      <c r="K109" s="146"/>
      <c r="L109" s="33"/>
      <c r="M109" s="147" t="s">
        <v>3</v>
      </c>
      <c r="N109" s="148" t="s">
        <v>45</v>
      </c>
      <c r="O109" s="53"/>
      <c r="P109" s="149">
        <f>O109*H109</f>
        <v>0</v>
      </c>
      <c r="Q109" s="149">
        <v>0</v>
      </c>
      <c r="R109" s="149">
        <f>Q109*H109</f>
        <v>0</v>
      </c>
      <c r="S109" s="149">
        <v>0</v>
      </c>
      <c r="T109" s="150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51" t="s">
        <v>123</v>
      </c>
      <c r="AT109" s="151" t="s">
        <v>119</v>
      </c>
      <c r="AU109" s="151" t="s">
        <v>84</v>
      </c>
      <c r="AY109" s="17" t="s">
        <v>116</v>
      </c>
      <c r="BE109" s="152">
        <f>IF(N109="základní",J109,0)</f>
        <v>0</v>
      </c>
      <c r="BF109" s="152">
        <f>IF(N109="snížená",J109,0)</f>
        <v>0</v>
      </c>
      <c r="BG109" s="152">
        <f>IF(N109="zákl. přenesená",J109,0)</f>
        <v>0</v>
      </c>
      <c r="BH109" s="152">
        <f>IF(N109="sníž. přenesená",J109,0)</f>
        <v>0</v>
      </c>
      <c r="BI109" s="152">
        <f>IF(N109="nulová",J109,0)</f>
        <v>0</v>
      </c>
      <c r="BJ109" s="17" t="s">
        <v>82</v>
      </c>
      <c r="BK109" s="152">
        <f>ROUND(I109*H109,2)</f>
        <v>0</v>
      </c>
      <c r="BL109" s="17" t="s">
        <v>123</v>
      </c>
      <c r="BM109" s="151" t="s">
        <v>191</v>
      </c>
    </row>
    <row r="110" spans="1:65" s="2" customFormat="1" x14ac:dyDescent="0.2">
      <c r="A110" s="32"/>
      <c r="B110" s="33"/>
      <c r="C110" s="32"/>
      <c r="D110" s="153" t="s">
        <v>125</v>
      </c>
      <c r="E110" s="32"/>
      <c r="F110" s="154" t="s">
        <v>192</v>
      </c>
      <c r="G110" s="32"/>
      <c r="H110" s="32"/>
      <c r="I110" s="155"/>
      <c r="J110" s="32"/>
      <c r="K110" s="32"/>
      <c r="L110" s="33"/>
      <c r="M110" s="156"/>
      <c r="N110" s="157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125</v>
      </c>
      <c r="AU110" s="17" t="s">
        <v>84</v>
      </c>
    </row>
    <row r="111" spans="1:65" s="2" customFormat="1" ht="44.25" customHeight="1" x14ac:dyDescent="0.2">
      <c r="A111" s="32"/>
      <c r="B111" s="138"/>
      <c r="C111" s="139" t="s">
        <v>193</v>
      </c>
      <c r="D111" s="139" t="s">
        <v>119</v>
      </c>
      <c r="E111" s="140" t="s">
        <v>189</v>
      </c>
      <c r="F111" s="141" t="s">
        <v>190</v>
      </c>
      <c r="G111" s="142" t="s">
        <v>122</v>
      </c>
      <c r="H111" s="143">
        <v>23</v>
      </c>
      <c r="I111" s="144"/>
      <c r="J111" s="145">
        <f>ROUND(I111*H111,2)</f>
        <v>0</v>
      </c>
      <c r="K111" s="146"/>
      <c r="L111" s="33"/>
      <c r="M111" s="147" t="s">
        <v>3</v>
      </c>
      <c r="N111" s="148" t="s">
        <v>45</v>
      </c>
      <c r="O111" s="53"/>
      <c r="P111" s="149">
        <f>O111*H111</f>
        <v>0</v>
      </c>
      <c r="Q111" s="149">
        <v>0</v>
      </c>
      <c r="R111" s="149">
        <f>Q111*H111</f>
        <v>0</v>
      </c>
      <c r="S111" s="149">
        <v>0</v>
      </c>
      <c r="T111" s="150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51" t="s">
        <v>123</v>
      </c>
      <c r="AT111" s="151" t="s">
        <v>119</v>
      </c>
      <c r="AU111" s="151" t="s">
        <v>84</v>
      </c>
      <c r="AY111" s="17" t="s">
        <v>116</v>
      </c>
      <c r="BE111" s="152">
        <f>IF(N111="základní",J111,0)</f>
        <v>0</v>
      </c>
      <c r="BF111" s="152">
        <f>IF(N111="snížená",J111,0)</f>
        <v>0</v>
      </c>
      <c r="BG111" s="152">
        <f>IF(N111="zákl. přenesená",J111,0)</f>
        <v>0</v>
      </c>
      <c r="BH111" s="152">
        <f>IF(N111="sníž. přenesená",J111,0)</f>
        <v>0</v>
      </c>
      <c r="BI111" s="152">
        <f>IF(N111="nulová",J111,0)</f>
        <v>0</v>
      </c>
      <c r="BJ111" s="17" t="s">
        <v>82</v>
      </c>
      <c r="BK111" s="152">
        <f>ROUND(I111*H111,2)</f>
        <v>0</v>
      </c>
      <c r="BL111" s="17" t="s">
        <v>123</v>
      </c>
      <c r="BM111" s="151" t="s">
        <v>194</v>
      </c>
    </row>
    <row r="112" spans="1:65" s="2" customFormat="1" x14ac:dyDescent="0.2">
      <c r="A112" s="32"/>
      <c r="B112" s="33"/>
      <c r="C112" s="32"/>
      <c r="D112" s="153" t="s">
        <v>125</v>
      </c>
      <c r="E112" s="32"/>
      <c r="F112" s="154" t="s">
        <v>192</v>
      </c>
      <c r="G112" s="32"/>
      <c r="H112" s="32"/>
      <c r="I112" s="155"/>
      <c r="J112" s="32"/>
      <c r="K112" s="32"/>
      <c r="L112" s="33"/>
      <c r="M112" s="156"/>
      <c r="N112" s="157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125</v>
      </c>
      <c r="AU112" s="17" t="s">
        <v>84</v>
      </c>
    </row>
    <row r="113" spans="1:65" s="2" customFormat="1" ht="37.799999999999997" customHeight="1" x14ac:dyDescent="0.2">
      <c r="A113" s="32"/>
      <c r="B113" s="138"/>
      <c r="C113" s="139" t="s">
        <v>195</v>
      </c>
      <c r="D113" s="139" t="s">
        <v>119</v>
      </c>
      <c r="E113" s="140" t="s">
        <v>196</v>
      </c>
      <c r="F113" s="141" t="s">
        <v>197</v>
      </c>
      <c r="G113" s="142" t="s">
        <v>164</v>
      </c>
      <c r="H113" s="143">
        <v>115</v>
      </c>
      <c r="I113" s="144"/>
      <c r="J113" s="145">
        <f>ROUND(I113*H113,2)</f>
        <v>0</v>
      </c>
      <c r="K113" s="146"/>
      <c r="L113" s="33"/>
      <c r="M113" s="147" t="s">
        <v>3</v>
      </c>
      <c r="N113" s="148" t="s">
        <v>45</v>
      </c>
      <c r="O113" s="53"/>
      <c r="P113" s="149">
        <f>O113*H113</f>
        <v>0</v>
      </c>
      <c r="Q113" s="149">
        <v>0</v>
      </c>
      <c r="R113" s="149">
        <f>Q113*H113</f>
        <v>0</v>
      </c>
      <c r="S113" s="149">
        <v>0</v>
      </c>
      <c r="T113" s="150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51" t="s">
        <v>123</v>
      </c>
      <c r="AT113" s="151" t="s">
        <v>119</v>
      </c>
      <c r="AU113" s="151" t="s">
        <v>84</v>
      </c>
      <c r="AY113" s="17" t="s">
        <v>116</v>
      </c>
      <c r="BE113" s="152">
        <f>IF(N113="základní",J113,0)</f>
        <v>0</v>
      </c>
      <c r="BF113" s="152">
        <f>IF(N113="snížená",J113,0)</f>
        <v>0</v>
      </c>
      <c r="BG113" s="152">
        <f>IF(N113="zákl. přenesená",J113,0)</f>
        <v>0</v>
      </c>
      <c r="BH113" s="152">
        <f>IF(N113="sníž. přenesená",J113,0)</f>
        <v>0</v>
      </c>
      <c r="BI113" s="152">
        <f>IF(N113="nulová",J113,0)</f>
        <v>0</v>
      </c>
      <c r="BJ113" s="17" t="s">
        <v>82</v>
      </c>
      <c r="BK113" s="152">
        <f>ROUND(I113*H113,2)</f>
        <v>0</v>
      </c>
      <c r="BL113" s="17" t="s">
        <v>123</v>
      </c>
      <c r="BM113" s="151" t="s">
        <v>198</v>
      </c>
    </row>
    <row r="114" spans="1:65" s="2" customFormat="1" x14ac:dyDescent="0.2">
      <c r="A114" s="32"/>
      <c r="B114" s="33"/>
      <c r="C114" s="32"/>
      <c r="D114" s="153" t="s">
        <v>125</v>
      </c>
      <c r="E114" s="32"/>
      <c r="F114" s="154" t="s">
        <v>199</v>
      </c>
      <c r="G114" s="32"/>
      <c r="H114" s="32"/>
      <c r="I114" s="155"/>
      <c r="J114" s="32"/>
      <c r="K114" s="32"/>
      <c r="L114" s="33"/>
      <c r="M114" s="156"/>
      <c r="N114" s="157"/>
      <c r="O114" s="53"/>
      <c r="P114" s="53"/>
      <c r="Q114" s="53"/>
      <c r="R114" s="53"/>
      <c r="S114" s="53"/>
      <c r="T114" s="54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125</v>
      </c>
      <c r="AU114" s="17" t="s">
        <v>84</v>
      </c>
    </row>
    <row r="115" spans="1:65" s="13" customFormat="1" ht="20.399999999999999" x14ac:dyDescent="0.2">
      <c r="B115" s="158"/>
      <c r="D115" s="159" t="s">
        <v>127</v>
      </c>
      <c r="E115" s="160" t="s">
        <v>3</v>
      </c>
      <c r="F115" s="161" t="s">
        <v>200</v>
      </c>
      <c r="H115" s="160" t="s">
        <v>3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60" t="s">
        <v>127</v>
      </c>
      <c r="AU115" s="160" t="s">
        <v>84</v>
      </c>
      <c r="AV115" s="13" t="s">
        <v>82</v>
      </c>
      <c r="AW115" s="13" t="s">
        <v>35</v>
      </c>
      <c r="AX115" s="13" t="s">
        <v>74</v>
      </c>
      <c r="AY115" s="160" t="s">
        <v>116</v>
      </c>
    </row>
    <row r="116" spans="1:65" s="14" customFormat="1" x14ac:dyDescent="0.2">
      <c r="B116" s="166"/>
      <c r="D116" s="159" t="s">
        <v>127</v>
      </c>
      <c r="E116" s="167" t="s">
        <v>3</v>
      </c>
      <c r="F116" s="168" t="s">
        <v>201</v>
      </c>
      <c r="H116" s="169">
        <v>106</v>
      </c>
      <c r="I116" s="170"/>
      <c r="L116" s="166"/>
      <c r="M116" s="171"/>
      <c r="N116" s="172"/>
      <c r="O116" s="172"/>
      <c r="P116" s="172"/>
      <c r="Q116" s="172"/>
      <c r="R116" s="172"/>
      <c r="S116" s="172"/>
      <c r="T116" s="173"/>
      <c r="AT116" s="167" t="s">
        <v>127</v>
      </c>
      <c r="AU116" s="167" t="s">
        <v>84</v>
      </c>
      <c r="AV116" s="14" t="s">
        <v>84</v>
      </c>
      <c r="AW116" s="14" t="s">
        <v>35</v>
      </c>
      <c r="AX116" s="14" t="s">
        <v>74</v>
      </c>
      <c r="AY116" s="167" t="s">
        <v>116</v>
      </c>
    </row>
    <row r="117" spans="1:65" s="14" customFormat="1" x14ac:dyDescent="0.2">
      <c r="B117" s="166"/>
      <c r="D117" s="159" t="s">
        <v>127</v>
      </c>
      <c r="E117" s="167" t="s">
        <v>3</v>
      </c>
      <c r="F117" s="168" t="s">
        <v>202</v>
      </c>
      <c r="H117" s="169">
        <v>9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127</v>
      </c>
      <c r="AU117" s="167" t="s">
        <v>84</v>
      </c>
      <c r="AV117" s="14" t="s">
        <v>84</v>
      </c>
      <c r="AW117" s="14" t="s">
        <v>35</v>
      </c>
      <c r="AX117" s="14" t="s">
        <v>74</v>
      </c>
      <c r="AY117" s="167" t="s">
        <v>116</v>
      </c>
    </row>
    <row r="118" spans="1:65" s="15" customFormat="1" x14ac:dyDescent="0.2">
      <c r="B118" s="174"/>
      <c r="D118" s="159" t="s">
        <v>127</v>
      </c>
      <c r="E118" s="175" t="s">
        <v>3</v>
      </c>
      <c r="F118" s="176" t="s">
        <v>131</v>
      </c>
      <c r="H118" s="177">
        <v>115</v>
      </c>
      <c r="I118" s="178"/>
      <c r="L118" s="174"/>
      <c r="M118" s="179"/>
      <c r="N118" s="180"/>
      <c r="O118" s="180"/>
      <c r="P118" s="180"/>
      <c r="Q118" s="180"/>
      <c r="R118" s="180"/>
      <c r="S118" s="180"/>
      <c r="T118" s="181"/>
      <c r="AT118" s="175" t="s">
        <v>127</v>
      </c>
      <c r="AU118" s="175" t="s">
        <v>84</v>
      </c>
      <c r="AV118" s="15" t="s">
        <v>123</v>
      </c>
      <c r="AW118" s="15" t="s">
        <v>35</v>
      </c>
      <c r="AX118" s="15" t="s">
        <v>82</v>
      </c>
      <c r="AY118" s="175" t="s">
        <v>116</v>
      </c>
    </row>
    <row r="119" spans="1:65" s="2" customFormat="1" ht="16.5" customHeight="1" x14ac:dyDescent="0.2">
      <c r="A119" s="32"/>
      <c r="B119" s="138"/>
      <c r="C119" s="186" t="s">
        <v>117</v>
      </c>
      <c r="D119" s="186" t="s">
        <v>203</v>
      </c>
      <c r="E119" s="187" t="s">
        <v>204</v>
      </c>
      <c r="F119" s="188" t="s">
        <v>205</v>
      </c>
      <c r="G119" s="189" t="s">
        <v>136</v>
      </c>
      <c r="H119" s="190">
        <v>34.5</v>
      </c>
      <c r="I119" s="191"/>
      <c r="J119" s="192">
        <f>ROUND(I119*H119,2)</f>
        <v>0</v>
      </c>
      <c r="K119" s="193"/>
      <c r="L119" s="194"/>
      <c r="M119" s="195" t="s">
        <v>3</v>
      </c>
      <c r="N119" s="196" t="s">
        <v>45</v>
      </c>
      <c r="O119" s="53"/>
      <c r="P119" s="149">
        <f>O119*H119</f>
        <v>0</v>
      </c>
      <c r="Q119" s="149">
        <v>1</v>
      </c>
      <c r="R119" s="149">
        <f>Q119*H119</f>
        <v>34.5</v>
      </c>
      <c r="S119" s="149">
        <v>0</v>
      </c>
      <c r="T119" s="150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1" t="s">
        <v>195</v>
      </c>
      <c r="AT119" s="151" t="s">
        <v>203</v>
      </c>
      <c r="AU119" s="151" t="s">
        <v>84</v>
      </c>
      <c r="AY119" s="17" t="s">
        <v>116</v>
      </c>
      <c r="BE119" s="152">
        <f>IF(N119="základní",J119,0)</f>
        <v>0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17" t="s">
        <v>82</v>
      </c>
      <c r="BK119" s="152">
        <f>ROUND(I119*H119,2)</f>
        <v>0</v>
      </c>
      <c r="BL119" s="17" t="s">
        <v>123</v>
      </c>
      <c r="BM119" s="151" t="s">
        <v>206</v>
      </c>
    </row>
    <row r="120" spans="1:65" s="14" customFormat="1" x14ac:dyDescent="0.2">
      <c r="B120" s="166"/>
      <c r="D120" s="159" t="s">
        <v>127</v>
      </c>
      <c r="E120" s="167" t="s">
        <v>3</v>
      </c>
      <c r="F120" s="168" t="s">
        <v>207</v>
      </c>
      <c r="H120" s="169">
        <v>34.5</v>
      </c>
      <c r="I120" s="170"/>
      <c r="L120" s="166"/>
      <c r="M120" s="171"/>
      <c r="N120" s="172"/>
      <c r="O120" s="172"/>
      <c r="P120" s="172"/>
      <c r="Q120" s="172"/>
      <c r="R120" s="172"/>
      <c r="S120" s="172"/>
      <c r="T120" s="173"/>
      <c r="AT120" s="167" t="s">
        <v>127</v>
      </c>
      <c r="AU120" s="167" t="s">
        <v>84</v>
      </c>
      <c r="AV120" s="14" t="s">
        <v>84</v>
      </c>
      <c r="AW120" s="14" t="s">
        <v>35</v>
      </c>
      <c r="AX120" s="14" t="s">
        <v>82</v>
      </c>
      <c r="AY120" s="167" t="s">
        <v>116</v>
      </c>
    </row>
    <row r="121" spans="1:65" s="2" customFormat="1" ht="37.799999999999997" customHeight="1" x14ac:dyDescent="0.2">
      <c r="A121" s="32"/>
      <c r="B121" s="138"/>
      <c r="C121" s="139" t="s">
        <v>208</v>
      </c>
      <c r="D121" s="139" t="s">
        <v>119</v>
      </c>
      <c r="E121" s="140" t="s">
        <v>209</v>
      </c>
      <c r="F121" s="141" t="s">
        <v>210</v>
      </c>
      <c r="G121" s="142" t="s">
        <v>164</v>
      </c>
      <c r="H121" s="143">
        <v>115</v>
      </c>
      <c r="I121" s="144"/>
      <c r="J121" s="145">
        <f>ROUND(I121*H121,2)</f>
        <v>0</v>
      </c>
      <c r="K121" s="146"/>
      <c r="L121" s="33"/>
      <c r="M121" s="147" t="s">
        <v>3</v>
      </c>
      <c r="N121" s="148" t="s">
        <v>45</v>
      </c>
      <c r="O121" s="53"/>
      <c r="P121" s="149">
        <f>O121*H121</f>
        <v>0</v>
      </c>
      <c r="Q121" s="149">
        <v>0</v>
      </c>
      <c r="R121" s="149">
        <f>Q121*H121</f>
        <v>0</v>
      </c>
      <c r="S121" s="149">
        <v>0</v>
      </c>
      <c r="T121" s="150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51" t="s">
        <v>123</v>
      </c>
      <c r="AT121" s="151" t="s">
        <v>119</v>
      </c>
      <c r="AU121" s="151" t="s">
        <v>84</v>
      </c>
      <c r="AY121" s="17" t="s">
        <v>116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7" t="s">
        <v>82</v>
      </c>
      <c r="BK121" s="152">
        <f>ROUND(I121*H121,2)</f>
        <v>0</v>
      </c>
      <c r="BL121" s="17" t="s">
        <v>123</v>
      </c>
      <c r="BM121" s="151" t="s">
        <v>211</v>
      </c>
    </row>
    <row r="122" spans="1:65" s="2" customFormat="1" x14ac:dyDescent="0.2">
      <c r="A122" s="32"/>
      <c r="B122" s="33"/>
      <c r="C122" s="32"/>
      <c r="D122" s="153" t="s">
        <v>125</v>
      </c>
      <c r="E122" s="32"/>
      <c r="F122" s="154" t="s">
        <v>212</v>
      </c>
      <c r="G122" s="32"/>
      <c r="H122" s="32"/>
      <c r="I122" s="155"/>
      <c r="J122" s="32"/>
      <c r="K122" s="32"/>
      <c r="L122" s="33"/>
      <c r="M122" s="156"/>
      <c r="N122" s="157"/>
      <c r="O122" s="53"/>
      <c r="P122" s="53"/>
      <c r="Q122" s="53"/>
      <c r="R122" s="53"/>
      <c r="S122" s="53"/>
      <c r="T122" s="54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125</v>
      </c>
      <c r="AU122" s="17" t="s">
        <v>84</v>
      </c>
    </row>
    <row r="123" spans="1:65" s="2" customFormat="1" ht="16.5" customHeight="1" x14ac:dyDescent="0.2">
      <c r="A123" s="32"/>
      <c r="B123" s="138"/>
      <c r="C123" s="186" t="s">
        <v>213</v>
      </c>
      <c r="D123" s="186" t="s">
        <v>203</v>
      </c>
      <c r="E123" s="187" t="s">
        <v>214</v>
      </c>
      <c r="F123" s="188" t="s">
        <v>215</v>
      </c>
      <c r="G123" s="189" t="s">
        <v>216</v>
      </c>
      <c r="H123" s="190">
        <v>2.2999999999999998</v>
      </c>
      <c r="I123" s="191"/>
      <c r="J123" s="192">
        <f>ROUND(I123*H123,2)</f>
        <v>0</v>
      </c>
      <c r="K123" s="193"/>
      <c r="L123" s="194"/>
      <c r="M123" s="195" t="s">
        <v>3</v>
      </c>
      <c r="N123" s="196" t="s">
        <v>45</v>
      </c>
      <c r="O123" s="53"/>
      <c r="P123" s="149">
        <f>O123*H123</f>
        <v>0</v>
      </c>
      <c r="Q123" s="149">
        <v>1E-3</v>
      </c>
      <c r="R123" s="149">
        <f>Q123*H123</f>
        <v>2.3E-3</v>
      </c>
      <c r="S123" s="149">
        <v>0</v>
      </c>
      <c r="T123" s="150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1" t="s">
        <v>195</v>
      </c>
      <c r="AT123" s="151" t="s">
        <v>203</v>
      </c>
      <c r="AU123" s="151" t="s">
        <v>84</v>
      </c>
      <c r="AY123" s="17" t="s">
        <v>116</v>
      </c>
      <c r="BE123" s="152">
        <f>IF(N123="základní",J123,0)</f>
        <v>0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17" t="s">
        <v>82</v>
      </c>
      <c r="BK123" s="152">
        <f>ROUND(I123*H123,2)</f>
        <v>0</v>
      </c>
      <c r="BL123" s="17" t="s">
        <v>123</v>
      </c>
      <c r="BM123" s="151" t="s">
        <v>217</v>
      </c>
    </row>
    <row r="124" spans="1:65" s="14" customFormat="1" x14ac:dyDescent="0.2">
      <c r="B124" s="166"/>
      <c r="D124" s="159" t="s">
        <v>127</v>
      </c>
      <c r="F124" s="168" t="s">
        <v>218</v>
      </c>
      <c r="H124" s="169">
        <v>2.2999999999999998</v>
      </c>
      <c r="I124" s="170"/>
      <c r="L124" s="166"/>
      <c r="M124" s="171"/>
      <c r="N124" s="172"/>
      <c r="O124" s="172"/>
      <c r="P124" s="172"/>
      <c r="Q124" s="172"/>
      <c r="R124" s="172"/>
      <c r="S124" s="172"/>
      <c r="T124" s="173"/>
      <c r="AT124" s="167" t="s">
        <v>127</v>
      </c>
      <c r="AU124" s="167" t="s">
        <v>84</v>
      </c>
      <c r="AV124" s="14" t="s">
        <v>84</v>
      </c>
      <c r="AW124" s="14" t="s">
        <v>4</v>
      </c>
      <c r="AX124" s="14" t="s">
        <v>82</v>
      </c>
      <c r="AY124" s="167" t="s">
        <v>116</v>
      </c>
    </row>
    <row r="125" spans="1:65" s="2" customFormat="1" ht="33" customHeight="1" x14ac:dyDescent="0.2">
      <c r="A125" s="32"/>
      <c r="B125" s="138"/>
      <c r="C125" s="139" t="s">
        <v>9</v>
      </c>
      <c r="D125" s="139" t="s">
        <v>119</v>
      </c>
      <c r="E125" s="140" t="s">
        <v>219</v>
      </c>
      <c r="F125" s="141" t="s">
        <v>220</v>
      </c>
      <c r="G125" s="142" t="s">
        <v>164</v>
      </c>
      <c r="H125" s="143">
        <v>100</v>
      </c>
      <c r="I125" s="144"/>
      <c r="J125" s="145">
        <f>ROUND(I125*H125,2)</f>
        <v>0</v>
      </c>
      <c r="K125" s="146"/>
      <c r="L125" s="33"/>
      <c r="M125" s="147" t="s">
        <v>3</v>
      </c>
      <c r="N125" s="148" t="s">
        <v>45</v>
      </c>
      <c r="O125" s="53"/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1" t="s">
        <v>123</v>
      </c>
      <c r="AT125" s="151" t="s">
        <v>119</v>
      </c>
      <c r="AU125" s="151" t="s">
        <v>84</v>
      </c>
      <c r="AY125" s="17" t="s">
        <v>116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7" t="s">
        <v>82</v>
      </c>
      <c r="BK125" s="152">
        <f>ROUND(I125*H125,2)</f>
        <v>0</v>
      </c>
      <c r="BL125" s="17" t="s">
        <v>123</v>
      </c>
      <c r="BM125" s="151" t="s">
        <v>221</v>
      </c>
    </row>
    <row r="126" spans="1:65" s="2" customFormat="1" x14ac:dyDescent="0.2">
      <c r="A126" s="32"/>
      <c r="B126" s="33"/>
      <c r="C126" s="32"/>
      <c r="D126" s="153" t="s">
        <v>125</v>
      </c>
      <c r="E126" s="32"/>
      <c r="F126" s="154" t="s">
        <v>222</v>
      </c>
      <c r="G126" s="32"/>
      <c r="H126" s="32"/>
      <c r="I126" s="155"/>
      <c r="J126" s="32"/>
      <c r="K126" s="32"/>
      <c r="L126" s="33"/>
      <c r="M126" s="156"/>
      <c r="N126" s="157"/>
      <c r="O126" s="53"/>
      <c r="P126" s="53"/>
      <c r="Q126" s="53"/>
      <c r="R126" s="53"/>
      <c r="S126" s="53"/>
      <c r="T126" s="54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125</v>
      </c>
      <c r="AU126" s="17" t="s">
        <v>84</v>
      </c>
    </row>
    <row r="127" spans="1:65" s="12" customFormat="1" ht="22.8" customHeight="1" x14ac:dyDescent="0.25">
      <c r="B127" s="125"/>
      <c r="D127" s="126" t="s">
        <v>73</v>
      </c>
      <c r="E127" s="136" t="s">
        <v>84</v>
      </c>
      <c r="F127" s="136" t="s">
        <v>223</v>
      </c>
      <c r="I127" s="128"/>
      <c r="J127" s="137">
        <f>BK127</f>
        <v>0</v>
      </c>
      <c r="L127" s="125"/>
      <c r="M127" s="130"/>
      <c r="N127" s="131"/>
      <c r="O127" s="131"/>
      <c r="P127" s="132">
        <f>SUM(P128:P134)</f>
        <v>0</v>
      </c>
      <c r="Q127" s="131"/>
      <c r="R127" s="132">
        <f>SUM(R128:R134)</f>
        <v>90.983004419999986</v>
      </c>
      <c r="S127" s="131"/>
      <c r="T127" s="133">
        <f>SUM(T128:T134)</f>
        <v>0</v>
      </c>
      <c r="AR127" s="126" t="s">
        <v>82</v>
      </c>
      <c r="AT127" s="134" t="s">
        <v>73</v>
      </c>
      <c r="AU127" s="134" t="s">
        <v>82</v>
      </c>
      <c r="AY127" s="126" t="s">
        <v>116</v>
      </c>
      <c r="BK127" s="135">
        <f>SUM(BK128:BK134)</f>
        <v>0</v>
      </c>
    </row>
    <row r="128" spans="1:65" s="2" customFormat="1" ht="33" customHeight="1" x14ac:dyDescent="0.2">
      <c r="A128" s="32"/>
      <c r="B128" s="138"/>
      <c r="C128" s="139" t="s">
        <v>224</v>
      </c>
      <c r="D128" s="139" t="s">
        <v>119</v>
      </c>
      <c r="E128" s="140" t="s">
        <v>225</v>
      </c>
      <c r="F128" s="141" t="s">
        <v>226</v>
      </c>
      <c r="G128" s="142" t="s">
        <v>122</v>
      </c>
      <c r="H128" s="143">
        <v>36.366</v>
      </c>
      <c r="I128" s="144"/>
      <c r="J128" s="145">
        <f>ROUND(I128*H128,2)</f>
        <v>0</v>
      </c>
      <c r="K128" s="146"/>
      <c r="L128" s="33"/>
      <c r="M128" s="147" t="s">
        <v>3</v>
      </c>
      <c r="N128" s="148" t="s">
        <v>45</v>
      </c>
      <c r="O128" s="53"/>
      <c r="P128" s="149">
        <f>O128*H128</f>
        <v>0</v>
      </c>
      <c r="Q128" s="149">
        <v>2.5018699999999998</v>
      </c>
      <c r="R128" s="149">
        <f>Q128*H128</f>
        <v>90.983004419999986</v>
      </c>
      <c r="S128" s="149">
        <v>0</v>
      </c>
      <c r="T128" s="150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1" t="s">
        <v>123</v>
      </c>
      <c r="AT128" s="151" t="s">
        <v>119</v>
      </c>
      <c r="AU128" s="151" t="s">
        <v>84</v>
      </c>
      <c r="AY128" s="17" t="s">
        <v>116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7" t="s">
        <v>82</v>
      </c>
      <c r="BK128" s="152">
        <f>ROUND(I128*H128,2)</f>
        <v>0</v>
      </c>
      <c r="BL128" s="17" t="s">
        <v>123</v>
      </c>
      <c r="BM128" s="151" t="s">
        <v>227</v>
      </c>
    </row>
    <row r="129" spans="1:65" s="2" customFormat="1" x14ac:dyDescent="0.2">
      <c r="A129" s="32"/>
      <c r="B129" s="33"/>
      <c r="C129" s="32"/>
      <c r="D129" s="153" t="s">
        <v>125</v>
      </c>
      <c r="E129" s="32"/>
      <c r="F129" s="154" t="s">
        <v>228</v>
      </c>
      <c r="G129" s="32"/>
      <c r="H129" s="32"/>
      <c r="I129" s="155"/>
      <c r="J129" s="32"/>
      <c r="K129" s="32"/>
      <c r="L129" s="33"/>
      <c r="M129" s="156"/>
      <c r="N129" s="157"/>
      <c r="O129" s="53"/>
      <c r="P129" s="53"/>
      <c r="Q129" s="53"/>
      <c r="R129" s="53"/>
      <c r="S129" s="53"/>
      <c r="T129" s="54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125</v>
      </c>
      <c r="AU129" s="17" t="s">
        <v>84</v>
      </c>
    </row>
    <row r="130" spans="1:65" s="13" customFormat="1" x14ac:dyDescent="0.2">
      <c r="B130" s="158"/>
      <c r="D130" s="159" t="s">
        <v>127</v>
      </c>
      <c r="E130" s="160" t="s">
        <v>3</v>
      </c>
      <c r="F130" s="161" t="s">
        <v>229</v>
      </c>
      <c r="H130" s="160" t="s">
        <v>3</v>
      </c>
      <c r="I130" s="162"/>
      <c r="L130" s="158"/>
      <c r="M130" s="163"/>
      <c r="N130" s="164"/>
      <c r="O130" s="164"/>
      <c r="P130" s="164"/>
      <c r="Q130" s="164"/>
      <c r="R130" s="164"/>
      <c r="S130" s="164"/>
      <c r="T130" s="165"/>
      <c r="AT130" s="160" t="s">
        <v>127</v>
      </c>
      <c r="AU130" s="160" t="s">
        <v>84</v>
      </c>
      <c r="AV130" s="13" t="s">
        <v>82</v>
      </c>
      <c r="AW130" s="13" t="s">
        <v>35</v>
      </c>
      <c r="AX130" s="13" t="s">
        <v>74</v>
      </c>
      <c r="AY130" s="160" t="s">
        <v>116</v>
      </c>
    </row>
    <row r="131" spans="1:65" s="14" customFormat="1" x14ac:dyDescent="0.2">
      <c r="B131" s="166"/>
      <c r="D131" s="159" t="s">
        <v>127</v>
      </c>
      <c r="E131" s="167" t="s">
        <v>3</v>
      </c>
      <c r="F131" s="168" t="s">
        <v>230</v>
      </c>
      <c r="H131" s="169">
        <v>34.182000000000002</v>
      </c>
      <c r="I131" s="170"/>
      <c r="L131" s="166"/>
      <c r="M131" s="171"/>
      <c r="N131" s="172"/>
      <c r="O131" s="172"/>
      <c r="P131" s="172"/>
      <c r="Q131" s="172"/>
      <c r="R131" s="172"/>
      <c r="S131" s="172"/>
      <c r="T131" s="173"/>
      <c r="AT131" s="167" t="s">
        <v>127</v>
      </c>
      <c r="AU131" s="167" t="s">
        <v>84</v>
      </c>
      <c r="AV131" s="14" t="s">
        <v>84</v>
      </c>
      <c r="AW131" s="14" t="s">
        <v>35</v>
      </c>
      <c r="AX131" s="14" t="s">
        <v>74</v>
      </c>
      <c r="AY131" s="167" t="s">
        <v>116</v>
      </c>
    </row>
    <row r="132" spans="1:65" s="13" customFormat="1" x14ac:dyDescent="0.2">
      <c r="B132" s="158"/>
      <c r="D132" s="159" t="s">
        <v>127</v>
      </c>
      <c r="E132" s="160" t="s">
        <v>3</v>
      </c>
      <c r="F132" s="161" t="s">
        <v>231</v>
      </c>
      <c r="H132" s="160" t="s">
        <v>3</v>
      </c>
      <c r="I132" s="162"/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127</v>
      </c>
      <c r="AU132" s="160" t="s">
        <v>84</v>
      </c>
      <c r="AV132" s="13" t="s">
        <v>82</v>
      </c>
      <c r="AW132" s="13" t="s">
        <v>35</v>
      </c>
      <c r="AX132" s="13" t="s">
        <v>74</v>
      </c>
      <c r="AY132" s="160" t="s">
        <v>116</v>
      </c>
    </row>
    <row r="133" spans="1:65" s="14" customFormat="1" x14ac:dyDescent="0.2">
      <c r="B133" s="166"/>
      <c r="D133" s="159" t="s">
        <v>127</v>
      </c>
      <c r="E133" s="167" t="s">
        <v>3</v>
      </c>
      <c r="F133" s="168" t="s">
        <v>232</v>
      </c>
      <c r="H133" s="169">
        <v>2.1840000000000002</v>
      </c>
      <c r="I133" s="170"/>
      <c r="L133" s="166"/>
      <c r="M133" s="171"/>
      <c r="N133" s="172"/>
      <c r="O133" s="172"/>
      <c r="P133" s="172"/>
      <c r="Q133" s="172"/>
      <c r="R133" s="172"/>
      <c r="S133" s="172"/>
      <c r="T133" s="173"/>
      <c r="AT133" s="167" t="s">
        <v>127</v>
      </c>
      <c r="AU133" s="167" t="s">
        <v>84</v>
      </c>
      <c r="AV133" s="14" t="s">
        <v>84</v>
      </c>
      <c r="AW133" s="14" t="s">
        <v>35</v>
      </c>
      <c r="AX133" s="14" t="s">
        <v>74</v>
      </c>
      <c r="AY133" s="167" t="s">
        <v>116</v>
      </c>
    </row>
    <row r="134" spans="1:65" s="15" customFormat="1" x14ac:dyDescent="0.2">
      <c r="B134" s="174"/>
      <c r="D134" s="159" t="s">
        <v>127</v>
      </c>
      <c r="E134" s="175" t="s">
        <v>3</v>
      </c>
      <c r="F134" s="176" t="s">
        <v>131</v>
      </c>
      <c r="H134" s="177">
        <v>36.366</v>
      </c>
      <c r="I134" s="178"/>
      <c r="L134" s="174"/>
      <c r="M134" s="179"/>
      <c r="N134" s="180"/>
      <c r="O134" s="180"/>
      <c r="P134" s="180"/>
      <c r="Q134" s="180"/>
      <c r="R134" s="180"/>
      <c r="S134" s="180"/>
      <c r="T134" s="181"/>
      <c r="AT134" s="175" t="s">
        <v>127</v>
      </c>
      <c r="AU134" s="175" t="s">
        <v>84</v>
      </c>
      <c r="AV134" s="15" t="s">
        <v>123</v>
      </c>
      <c r="AW134" s="15" t="s">
        <v>35</v>
      </c>
      <c r="AX134" s="15" t="s">
        <v>82</v>
      </c>
      <c r="AY134" s="175" t="s">
        <v>116</v>
      </c>
    </row>
    <row r="135" spans="1:65" s="12" customFormat="1" ht="22.8" customHeight="1" x14ac:dyDescent="0.25">
      <c r="B135" s="125"/>
      <c r="D135" s="126" t="s">
        <v>73</v>
      </c>
      <c r="E135" s="136" t="s">
        <v>139</v>
      </c>
      <c r="F135" s="136" t="s">
        <v>233</v>
      </c>
      <c r="I135" s="128"/>
      <c r="J135" s="137">
        <f>BK135</f>
        <v>0</v>
      </c>
      <c r="L135" s="125"/>
      <c r="M135" s="130"/>
      <c r="N135" s="131"/>
      <c r="O135" s="131"/>
      <c r="P135" s="132">
        <f>SUM(P136:P169)</f>
        <v>0</v>
      </c>
      <c r="Q135" s="131"/>
      <c r="R135" s="132">
        <f>SUM(R136:R169)</f>
        <v>52.01297272</v>
      </c>
      <c r="S135" s="131"/>
      <c r="T135" s="133">
        <f>SUM(T136:T169)</f>
        <v>0</v>
      </c>
      <c r="AR135" s="126" t="s">
        <v>82</v>
      </c>
      <c r="AT135" s="134" t="s">
        <v>73</v>
      </c>
      <c r="AU135" s="134" t="s">
        <v>82</v>
      </c>
      <c r="AY135" s="126" t="s">
        <v>116</v>
      </c>
      <c r="BK135" s="135">
        <f>SUM(BK136:BK169)</f>
        <v>0</v>
      </c>
    </row>
    <row r="136" spans="1:65" s="2" customFormat="1" ht="37.799999999999997" customHeight="1" x14ac:dyDescent="0.2">
      <c r="A136" s="32"/>
      <c r="B136" s="138"/>
      <c r="C136" s="139" t="s">
        <v>234</v>
      </c>
      <c r="D136" s="139" t="s">
        <v>119</v>
      </c>
      <c r="E136" s="140" t="s">
        <v>235</v>
      </c>
      <c r="F136" s="141" t="s">
        <v>236</v>
      </c>
      <c r="G136" s="142" t="s">
        <v>122</v>
      </c>
      <c r="H136" s="143">
        <v>19.497</v>
      </c>
      <c r="I136" s="144"/>
      <c r="J136" s="145">
        <f>ROUND(I136*H136,2)</f>
        <v>0</v>
      </c>
      <c r="K136" s="146"/>
      <c r="L136" s="33"/>
      <c r="M136" s="147" t="s">
        <v>3</v>
      </c>
      <c r="N136" s="148" t="s">
        <v>45</v>
      </c>
      <c r="O136" s="53"/>
      <c r="P136" s="149">
        <f>O136*H136</f>
        <v>0</v>
      </c>
      <c r="Q136" s="149">
        <v>2.5018699999999998</v>
      </c>
      <c r="R136" s="149">
        <f>Q136*H136</f>
        <v>48.778959389999997</v>
      </c>
      <c r="S136" s="149">
        <v>0</v>
      </c>
      <c r="T136" s="150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1" t="s">
        <v>123</v>
      </c>
      <c r="AT136" s="151" t="s">
        <v>119</v>
      </c>
      <c r="AU136" s="151" t="s">
        <v>84</v>
      </c>
      <c r="AY136" s="17" t="s">
        <v>116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82</v>
      </c>
      <c r="BK136" s="152">
        <f>ROUND(I136*H136,2)</f>
        <v>0</v>
      </c>
      <c r="BL136" s="17" t="s">
        <v>123</v>
      </c>
      <c r="BM136" s="151" t="s">
        <v>237</v>
      </c>
    </row>
    <row r="137" spans="1:65" s="2" customFormat="1" x14ac:dyDescent="0.2">
      <c r="A137" s="32"/>
      <c r="B137" s="33"/>
      <c r="C137" s="32"/>
      <c r="D137" s="153" t="s">
        <v>125</v>
      </c>
      <c r="E137" s="32"/>
      <c r="F137" s="154" t="s">
        <v>238</v>
      </c>
      <c r="G137" s="32"/>
      <c r="H137" s="32"/>
      <c r="I137" s="155"/>
      <c r="J137" s="32"/>
      <c r="K137" s="32"/>
      <c r="L137" s="33"/>
      <c r="M137" s="156"/>
      <c r="N137" s="157"/>
      <c r="O137" s="53"/>
      <c r="P137" s="53"/>
      <c r="Q137" s="53"/>
      <c r="R137" s="53"/>
      <c r="S137" s="53"/>
      <c r="T137" s="54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125</v>
      </c>
      <c r="AU137" s="17" t="s">
        <v>84</v>
      </c>
    </row>
    <row r="138" spans="1:65" s="14" customFormat="1" x14ac:dyDescent="0.2">
      <c r="B138" s="166"/>
      <c r="D138" s="159" t="s">
        <v>127</v>
      </c>
      <c r="E138" s="167" t="s">
        <v>3</v>
      </c>
      <c r="F138" s="168" t="s">
        <v>239</v>
      </c>
      <c r="H138" s="169">
        <v>3.7890000000000001</v>
      </c>
      <c r="I138" s="170"/>
      <c r="L138" s="166"/>
      <c r="M138" s="171"/>
      <c r="N138" s="172"/>
      <c r="O138" s="172"/>
      <c r="P138" s="172"/>
      <c r="Q138" s="172"/>
      <c r="R138" s="172"/>
      <c r="S138" s="172"/>
      <c r="T138" s="173"/>
      <c r="AT138" s="167" t="s">
        <v>127</v>
      </c>
      <c r="AU138" s="167" t="s">
        <v>84</v>
      </c>
      <c r="AV138" s="14" t="s">
        <v>84</v>
      </c>
      <c r="AW138" s="14" t="s">
        <v>35</v>
      </c>
      <c r="AX138" s="14" t="s">
        <v>74</v>
      </c>
      <c r="AY138" s="167" t="s">
        <v>116</v>
      </c>
    </row>
    <row r="139" spans="1:65" s="14" customFormat="1" x14ac:dyDescent="0.2">
      <c r="B139" s="166"/>
      <c r="D139" s="159" t="s">
        <v>127</v>
      </c>
      <c r="E139" s="167" t="s">
        <v>3</v>
      </c>
      <c r="F139" s="168" t="s">
        <v>240</v>
      </c>
      <c r="H139" s="169">
        <v>3.6749999999999998</v>
      </c>
      <c r="I139" s="170"/>
      <c r="L139" s="166"/>
      <c r="M139" s="171"/>
      <c r="N139" s="172"/>
      <c r="O139" s="172"/>
      <c r="P139" s="172"/>
      <c r="Q139" s="172"/>
      <c r="R139" s="172"/>
      <c r="S139" s="172"/>
      <c r="T139" s="173"/>
      <c r="AT139" s="167" t="s">
        <v>127</v>
      </c>
      <c r="AU139" s="167" t="s">
        <v>84</v>
      </c>
      <c r="AV139" s="14" t="s">
        <v>84</v>
      </c>
      <c r="AW139" s="14" t="s">
        <v>35</v>
      </c>
      <c r="AX139" s="14" t="s">
        <v>74</v>
      </c>
      <c r="AY139" s="167" t="s">
        <v>116</v>
      </c>
    </row>
    <row r="140" spans="1:65" s="14" customFormat="1" x14ac:dyDescent="0.2">
      <c r="B140" s="166"/>
      <c r="D140" s="159" t="s">
        <v>127</v>
      </c>
      <c r="E140" s="167" t="s">
        <v>3</v>
      </c>
      <c r="F140" s="168" t="s">
        <v>241</v>
      </c>
      <c r="H140" s="169">
        <v>7.78</v>
      </c>
      <c r="I140" s="170"/>
      <c r="L140" s="166"/>
      <c r="M140" s="171"/>
      <c r="N140" s="172"/>
      <c r="O140" s="172"/>
      <c r="P140" s="172"/>
      <c r="Q140" s="172"/>
      <c r="R140" s="172"/>
      <c r="S140" s="172"/>
      <c r="T140" s="173"/>
      <c r="AT140" s="167" t="s">
        <v>127</v>
      </c>
      <c r="AU140" s="167" t="s">
        <v>84</v>
      </c>
      <c r="AV140" s="14" t="s">
        <v>84</v>
      </c>
      <c r="AW140" s="14" t="s">
        <v>35</v>
      </c>
      <c r="AX140" s="14" t="s">
        <v>74</v>
      </c>
      <c r="AY140" s="167" t="s">
        <v>116</v>
      </c>
    </row>
    <row r="141" spans="1:65" s="14" customFormat="1" ht="20.399999999999999" x14ac:dyDescent="0.2">
      <c r="B141" s="166"/>
      <c r="D141" s="159" t="s">
        <v>127</v>
      </c>
      <c r="E141" s="167" t="s">
        <v>3</v>
      </c>
      <c r="F141" s="168" t="s">
        <v>242</v>
      </c>
      <c r="H141" s="169">
        <v>4.2530000000000001</v>
      </c>
      <c r="I141" s="170"/>
      <c r="L141" s="166"/>
      <c r="M141" s="171"/>
      <c r="N141" s="172"/>
      <c r="O141" s="172"/>
      <c r="P141" s="172"/>
      <c r="Q141" s="172"/>
      <c r="R141" s="172"/>
      <c r="S141" s="172"/>
      <c r="T141" s="173"/>
      <c r="AT141" s="167" t="s">
        <v>127</v>
      </c>
      <c r="AU141" s="167" t="s">
        <v>84</v>
      </c>
      <c r="AV141" s="14" t="s">
        <v>84</v>
      </c>
      <c r="AW141" s="14" t="s">
        <v>35</v>
      </c>
      <c r="AX141" s="14" t="s">
        <v>74</v>
      </c>
      <c r="AY141" s="167" t="s">
        <v>116</v>
      </c>
    </row>
    <row r="142" spans="1:65" s="15" customFormat="1" x14ac:dyDescent="0.2">
      <c r="B142" s="174"/>
      <c r="D142" s="159" t="s">
        <v>127</v>
      </c>
      <c r="E142" s="175" t="s">
        <v>3</v>
      </c>
      <c r="F142" s="176" t="s">
        <v>131</v>
      </c>
      <c r="H142" s="177">
        <v>19.497</v>
      </c>
      <c r="I142" s="178"/>
      <c r="L142" s="174"/>
      <c r="M142" s="179"/>
      <c r="N142" s="180"/>
      <c r="O142" s="180"/>
      <c r="P142" s="180"/>
      <c r="Q142" s="180"/>
      <c r="R142" s="180"/>
      <c r="S142" s="180"/>
      <c r="T142" s="181"/>
      <c r="AT142" s="175" t="s">
        <v>127</v>
      </c>
      <c r="AU142" s="175" t="s">
        <v>84</v>
      </c>
      <c r="AV142" s="15" t="s">
        <v>123</v>
      </c>
      <c r="AW142" s="15" t="s">
        <v>35</v>
      </c>
      <c r="AX142" s="15" t="s">
        <v>82</v>
      </c>
      <c r="AY142" s="175" t="s">
        <v>116</v>
      </c>
    </row>
    <row r="143" spans="1:65" s="2" customFormat="1" ht="24.15" customHeight="1" x14ac:dyDescent="0.2">
      <c r="A143" s="32"/>
      <c r="B143" s="138"/>
      <c r="C143" s="139" t="s">
        <v>243</v>
      </c>
      <c r="D143" s="139" t="s">
        <v>119</v>
      </c>
      <c r="E143" s="140" t="s">
        <v>244</v>
      </c>
      <c r="F143" s="141" t="s">
        <v>245</v>
      </c>
      <c r="G143" s="142" t="s">
        <v>164</v>
      </c>
      <c r="H143" s="143">
        <v>185.024</v>
      </c>
      <c r="I143" s="144"/>
      <c r="J143" s="145">
        <f>ROUND(I143*H143,2)</f>
        <v>0</v>
      </c>
      <c r="K143" s="146"/>
      <c r="L143" s="33"/>
      <c r="M143" s="147" t="s">
        <v>3</v>
      </c>
      <c r="N143" s="148" t="s">
        <v>45</v>
      </c>
      <c r="O143" s="53"/>
      <c r="P143" s="149">
        <f>O143*H143</f>
        <v>0</v>
      </c>
      <c r="Q143" s="149">
        <v>2.7499999999999998E-3</v>
      </c>
      <c r="R143" s="149">
        <f>Q143*H143</f>
        <v>0.50881599999999993</v>
      </c>
      <c r="S143" s="149">
        <v>0</v>
      </c>
      <c r="T143" s="150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1" t="s">
        <v>123</v>
      </c>
      <c r="AT143" s="151" t="s">
        <v>119</v>
      </c>
      <c r="AU143" s="151" t="s">
        <v>84</v>
      </c>
      <c r="AY143" s="17" t="s">
        <v>116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7" t="s">
        <v>82</v>
      </c>
      <c r="BK143" s="152">
        <f>ROUND(I143*H143,2)</f>
        <v>0</v>
      </c>
      <c r="BL143" s="17" t="s">
        <v>123</v>
      </c>
      <c r="BM143" s="151" t="s">
        <v>246</v>
      </c>
    </row>
    <row r="144" spans="1:65" s="2" customFormat="1" x14ac:dyDescent="0.2">
      <c r="A144" s="32"/>
      <c r="B144" s="33"/>
      <c r="C144" s="32"/>
      <c r="D144" s="153" t="s">
        <v>125</v>
      </c>
      <c r="E144" s="32"/>
      <c r="F144" s="154" t="s">
        <v>247</v>
      </c>
      <c r="G144" s="32"/>
      <c r="H144" s="32"/>
      <c r="I144" s="155"/>
      <c r="J144" s="32"/>
      <c r="K144" s="32"/>
      <c r="L144" s="33"/>
      <c r="M144" s="156"/>
      <c r="N144" s="157"/>
      <c r="O144" s="53"/>
      <c r="P144" s="53"/>
      <c r="Q144" s="53"/>
      <c r="R144" s="53"/>
      <c r="S144" s="53"/>
      <c r="T144" s="5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125</v>
      </c>
      <c r="AU144" s="17" t="s">
        <v>84</v>
      </c>
    </row>
    <row r="145" spans="1:65" s="14" customFormat="1" x14ac:dyDescent="0.2">
      <c r="B145" s="166"/>
      <c r="D145" s="159" t="s">
        <v>127</v>
      </c>
      <c r="E145" s="167" t="s">
        <v>3</v>
      </c>
      <c r="F145" s="168" t="s">
        <v>248</v>
      </c>
      <c r="H145" s="169">
        <v>30.312999999999999</v>
      </c>
      <c r="I145" s="170"/>
      <c r="L145" s="166"/>
      <c r="M145" s="171"/>
      <c r="N145" s="172"/>
      <c r="O145" s="172"/>
      <c r="P145" s="172"/>
      <c r="Q145" s="172"/>
      <c r="R145" s="172"/>
      <c r="S145" s="172"/>
      <c r="T145" s="173"/>
      <c r="AT145" s="167" t="s">
        <v>127</v>
      </c>
      <c r="AU145" s="167" t="s">
        <v>84</v>
      </c>
      <c r="AV145" s="14" t="s">
        <v>84</v>
      </c>
      <c r="AW145" s="14" t="s">
        <v>35</v>
      </c>
      <c r="AX145" s="14" t="s">
        <v>74</v>
      </c>
      <c r="AY145" s="167" t="s">
        <v>116</v>
      </c>
    </row>
    <row r="146" spans="1:65" s="14" customFormat="1" x14ac:dyDescent="0.2">
      <c r="B146" s="166"/>
      <c r="D146" s="159" t="s">
        <v>127</v>
      </c>
      <c r="E146" s="167" t="s">
        <v>3</v>
      </c>
      <c r="F146" s="168" t="s">
        <v>249</v>
      </c>
      <c r="H146" s="169">
        <v>29.4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127</v>
      </c>
      <c r="AU146" s="167" t="s">
        <v>84</v>
      </c>
      <c r="AV146" s="14" t="s">
        <v>84</v>
      </c>
      <c r="AW146" s="14" t="s">
        <v>35</v>
      </c>
      <c r="AX146" s="14" t="s">
        <v>74</v>
      </c>
      <c r="AY146" s="167" t="s">
        <v>116</v>
      </c>
    </row>
    <row r="147" spans="1:65" s="14" customFormat="1" x14ac:dyDescent="0.2">
      <c r="B147" s="166"/>
      <c r="D147" s="159" t="s">
        <v>127</v>
      </c>
      <c r="E147" s="167" t="s">
        <v>3</v>
      </c>
      <c r="F147" s="168" t="s">
        <v>250</v>
      </c>
      <c r="H147" s="169">
        <v>62.24</v>
      </c>
      <c r="I147" s="170"/>
      <c r="L147" s="166"/>
      <c r="M147" s="171"/>
      <c r="N147" s="172"/>
      <c r="O147" s="172"/>
      <c r="P147" s="172"/>
      <c r="Q147" s="172"/>
      <c r="R147" s="172"/>
      <c r="S147" s="172"/>
      <c r="T147" s="173"/>
      <c r="AT147" s="167" t="s">
        <v>127</v>
      </c>
      <c r="AU147" s="167" t="s">
        <v>84</v>
      </c>
      <c r="AV147" s="14" t="s">
        <v>84</v>
      </c>
      <c r="AW147" s="14" t="s">
        <v>35</v>
      </c>
      <c r="AX147" s="14" t="s">
        <v>74</v>
      </c>
      <c r="AY147" s="167" t="s">
        <v>116</v>
      </c>
    </row>
    <row r="148" spans="1:65" s="14" customFormat="1" ht="20.399999999999999" x14ac:dyDescent="0.2">
      <c r="B148" s="166"/>
      <c r="D148" s="159" t="s">
        <v>127</v>
      </c>
      <c r="E148" s="167" t="s">
        <v>3</v>
      </c>
      <c r="F148" s="168" t="s">
        <v>251</v>
      </c>
      <c r="H148" s="169">
        <v>34.020000000000003</v>
      </c>
      <c r="I148" s="170"/>
      <c r="L148" s="166"/>
      <c r="M148" s="171"/>
      <c r="N148" s="172"/>
      <c r="O148" s="172"/>
      <c r="P148" s="172"/>
      <c r="Q148" s="172"/>
      <c r="R148" s="172"/>
      <c r="S148" s="172"/>
      <c r="T148" s="173"/>
      <c r="AT148" s="167" t="s">
        <v>127</v>
      </c>
      <c r="AU148" s="167" t="s">
        <v>84</v>
      </c>
      <c r="AV148" s="14" t="s">
        <v>84</v>
      </c>
      <c r="AW148" s="14" t="s">
        <v>35</v>
      </c>
      <c r="AX148" s="14" t="s">
        <v>74</v>
      </c>
      <c r="AY148" s="167" t="s">
        <v>116</v>
      </c>
    </row>
    <row r="149" spans="1:65" s="14" customFormat="1" x14ac:dyDescent="0.2">
      <c r="B149" s="166"/>
      <c r="D149" s="159" t="s">
        <v>127</v>
      </c>
      <c r="E149" s="167" t="s">
        <v>3</v>
      </c>
      <c r="F149" s="168" t="s">
        <v>252</v>
      </c>
      <c r="H149" s="169">
        <v>3.8130000000000002</v>
      </c>
      <c r="I149" s="170"/>
      <c r="L149" s="166"/>
      <c r="M149" s="171"/>
      <c r="N149" s="172"/>
      <c r="O149" s="172"/>
      <c r="P149" s="172"/>
      <c r="Q149" s="172"/>
      <c r="R149" s="172"/>
      <c r="S149" s="172"/>
      <c r="T149" s="173"/>
      <c r="AT149" s="167" t="s">
        <v>127</v>
      </c>
      <c r="AU149" s="167" t="s">
        <v>84</v>
      </c>
      <c r="AV149" s="14" t="s">
        <v>84</v>
      </c>
      <c r="AW149" s="14" t="s">
        <v>35</v>
      </c>
      <c r="AX149" s="14" t="s">
        <v>74</v>
      </c>
      <c r="AY149" s="167" t="s">
        <v>116</v>
      </c>
    </row>
    <row r="150" spans="1:65" s="14" customFormat="1" x14ac:dyDescent="0.2">
      <c r="B150" s="166"/>
      <c r="D150" s="159" t="s">
        <v>127</v>
      </c>
      <c r="E150" s="167" t="s">
        <v>3</v>
      </c>
      <c r="F150" s="168" t="s">
        <v>253</v>
      </c>
      <c r="H150" s="169">
        <v>2.4249999999999998</v>
      </c>
      <c r="I150" s="170"/>
      <c r="L150" s="166"/>
      <c r="M150" s="171"/>
      <c r="N150" s="172"/>
      <c r="O150" s="172"/>
      <c r="P150" s="172"/>
      <c r="Q150" s="172"/>
      <c r="R150" s="172"/>
      <c r="S150" s="172"/>
      <c r="T150" s="173"/>
      <c r="AT150" s="167" t="s">
        <v>127</v>
      </c>
      <c r="AU150" s="167" t="s">
        <v>84</v>
      </c>
      <c r="AV150" s="14" t="s">
        <v>84</v>
      </c>
      <c r="AW150" s="14" t="s">
        <v>35</v>
      </c>
      <c r="AX150" s="14" t="s">
        <v>74</v>
      </c>
      <c r="AY150" s="167" t="s">
        <v>116</v>
      </c>
    </row>
    <row r="151" spans="1:65" s="14" customFormat="1" x14ac:dyDescent="0.2">
      <c r="B151" s="166"/>
      <c r="D151" s="159" t="s">
        <v>127</v>
      </c>
      <c r="E151" s="167" t="s">
        <v>3</v>
      </c>
      <c r="F151" s="168" t="s">
        <v>254</v>
      </c>
      <c r="H151" s="169">
        <v>7.55</v>
      </c>
      <c r="I151" s="170"/>
      <c r="L151" s="166"/>
      <c r="M151" s="171"/>
      <c r="N151" s="172"/>
      <c r="O151" s="172"/>
      <c r="P151" s="172"/>
      <c r="Q151" s="172"/>
      <c r="R151" s="172"/>
      <c r="S151" s="172"/>
      <c r="T151" s="173"/>
      <c r="AT151" s="167" t="s">
        <v>127</v>
      </c>
      <c r="AU151" s="167" t="s">
        <v>84</v>
      </c>
      <c r="AV151" s="14" t="s">
        <v>84</v>
      </c>
      <c r="AW151" s="14" t="s">
        <v>35</v>
      </c>
      <c r="AX151" s="14" t="s">
        <v>74</v>
      </c>
      <c r="AY151" s="167" t="s">
        <v>116</v>
      </c>
    </row>
    <row r="152" spans="1:65" s="14" customFormat="1" x14ac:dyDescent="0.2">
      <c r="B152" s="166"/>
      <c r="D152" s="159" t="s">
        <v>127</v>
      </c>
      <c r="E152" s="167" t="s">
        <v>3</v>
      </c>
      <c r="F152" s="168" t="s">
        <v>255</v>
      </c>
      <c r="H152" s="169">
        <v>15.263</v>
      </c>
      <c r="I152" s="170"/>
      <c r="L152" s="166"/>
      <c r="M152" s="171"/>
      <c r="N152" s="172"/>
      <c r="O152" s="172"/>
      <c r="P152" s="172"/>
      <c r="Q152" s="172"/>
      <c r="R152" s="172"/>
      <c r="S152" s="172"/>
      <c r="T152" s="173"/>
      <c r="AT152" s="167" t="s">
        <v>127</v>
      </c>
      <c r="AU152" s="167" t="s">
        <v>84</v>
      </c>
      <c r="AV152" s="14" t="s">
        <v>84</v>
      </c>
      <c r="AW152" s="14" t="s">
        <v>35</v>
      </c>
      <c r="AX152" s="14" t="s">
        <v>74</v>
      </c>
      <c r="AY152" s="167" t="s">
        <v>116</v>
      </c>
    </row>
    <row r="153" spans="1:65" s="15" customFormat="1" x14ac:dyDescent="0.2">
      <c r="B153" s="174"/>
      <c r="D153" s="159" t="s">
        <v>127</v>
      </c>
      <c r="E153" s="175" t="s">
        <v>3</v>
      </c>
      <c r="F153" s="176" t="s">
        <v>131</v>
      </c>
      <c r="H153" s="177">
        <v>185.02400000000003</v>
      </c>
      <c r="I153" s="178"/>
      <c r="L153" s="174"/>
      <c r="M153" s="179"/>
      <c r="N153" s="180"/>
      <c r="O153" s="180"/>
      <c r="P153" s="180"/>
      <c r="Q153" s="180"/>
      <c r="R153" s="180"/>
      <c r="S153" s="180"/>
      <c r="T153" s="181"/>
      <c r="AT153" s="175" t="s">
        <v>127</v>
      </c>
      <c r="AU153" s="175" t="s">
        <v>84</v>
      </c>
      <c r="AV153" s="15" t="s">
        <v>123</v>
      </c>
      <c r="AW153" s="15" t="s">
        <v>35</v>
      </c>
      <c r="AX153" s="15" t="s">
        <v>82</v>
      </c>
      <c r="AY153" s="175" t="s">
        <v>116</v>
      </c>
    </row>
    <row r="154" spans="1:65" s="2" customFormat="1" ht="24.15" customHeight="1" x14ac:dyDescent="0.2">
      <c r="A154" s="32"/>
      <c r="B154" s="138"/>
      <c r="C154" s="139" t="s">
        <v>256</v>
      </c>
      <c r="D154" s="139" t="s">
        <v>119</v>
      </c>
      <c r="E154" s="140" t="s">
        <v>257</v>
      </c>
      <c r="F154" s="141" t="s">
        <v>258</v>
      </c>
      <c r="G154" s="142" t="s">
        <v>164</v>
      </c>
      <c r="H154" s="143">
        <v>185.024</v>
      </c>
      <c r="I154" s="144"/>
      <c r="J154" s="145">
        <f>ROUND(I154*H154,2)</f>
        <v>0</v>
      </c>
      <c r="K154" s="146"/>
      <c r="L154" s="33"/>
      <c r="M154" s="147" t="s">
        <v>3</v>
      </c>
      <c r="N154" s="148" t="s">
        <v>45</v>
      </c>
      <c r="O154" s="53"/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1" t="s">
        <v>123</v>
      </c>
      <c r="AT154" s="151" t="s">
        <v>119</v>
      </c>
      <c r="AU154" s="151" t="s">
        <v>84</v>
      </c>
      <c r="AY154" s="17" t="s">
        <v>116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7" t="s">
        <v>82</v>
      </c>
      <c r="BK154" s="152">
        <f>ROUND(I154*H154,2)</f>
        <v>0</v>
      </c>
      <c r="BL154" s="17" t="s">
        <v>123</v>
      </c>
      <c r="BM154" s="151" t="s">
        <v>259</v>
      </c>
    </row>
    <row r="155" spans="1:65" s="2" customFormat="1" x14ac:dyDescent="0.2">
      <c r="A155" s="32"/>
      <c r="B155" s="33"/>
      <c r="C155" s="32"/>
      <c r="D155" s="153" t="s">
        <v>125</v>
      </c>
      <c r="E155" s="32"/>
      <c r="F155" s="154" t="s">
        <v>260</v>
      </c>
      <c r="G155" s="32"/>
      <c r="H155" s="32"/>
      <c r="I155" s="155"/>
      <c r="J155" s="32"/>
      <c r="K155" s="32"/>
      <c r="L155" s="33"/>
      <c r="M155" s="156"/>
      <c r="N155" s="157"/>
      <c r="O155" s="53"/>
      <c r="P155" s="53"/>
      <c r="Q155" s="53"/>
      <c r="R155" s="53"/>
      <c r="S155" s="53"/>
      <c r="T155" s="54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125</v>
      </c>
      <c r="AU155" s="17" t="s">
        <v>84</v>
      </c>
    </row>
    <row r="156" spans="1:65" s="2" customFormat="1" ht="24.15" customHeight="1" x14ac:dyDescent="0.2">
      <c r="A156" s="32"/>
      <c r="B156" s="138"/>
      <c r="C156" s="139" t="s">
        <v>261</v>
      </c>
      <c r="D156" s="139" t="s">
        <v>119</v>
      </c>
      <c r="E156" s="140" t="s">
        <v>262</v>
      </c>
      <c r="F156" s="141" t="s">
        <v>263</v>
      </c>
      <c r="G156" s="142" t="s">
        <v>164</v>
      </c>
      <c r="H156" s="143">
        <v>185.024</v>
      </c>
      <c r="I156" s="144"/>
      <c r="J156" s="145">
        <f>ROUND(I156*H156,2)</f>
        <v>0</v>
      </c>
      <c r="K156" s="146"/>
      <c r="L156" s="33"/>
      <c r="M156" s="147" t="s">
        <v>3</v>
      </c>
      <c r="N156" s="148" t="s">
        <v>45</v>
      </c>
      <c r="O156" s="53"/>
      <c r="P156" s="149">
        <f>O156*H156</f>
        <v>0</v>
      </c>
      <c r="Q156" s="149">
        <v>2.5000000000000001E-3</v>
      </c>
      <c r="R156" s="149">
        <f>Q156*H156</f>
        <v>0.46256000000000003</v>
      </c>
      <c r="S156" s="149">
        <v>0</v>
      </c>
      <c r="T156" s="150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1" t="s">
        <v>123</v>
      </c>
      <c r="AT156" s="151" t="s">
        <v>119</v>
      </c>
      <c r="AU156" s="151" t="s">
        <v>84</v>
      </c>
      <c r="AY156" s="17" t="s">
        <v>116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7" t="s">
        <v>82</v>
      </c>
      <c r="BK156" s="152">
        <f>ROUND(I156*H156,2)</f>
        <v>0</v>
      </c>
      <c r="BL156" s="17" t="s">
        <v>123</v>
      </c>
      <c r="BM156" s="151" t="s">
        <v>264</v>
      </c>
    </row>
    <row r="157" spans="1:65" s="2" customFormat="1" x14ac:dyDescent="0.2">
      <c r="A157" s="32"/>
      <c r="B157" s="33"/>
      <c r="C157" s="32"/>
      <c r="D157" s="153" t="s">
        <v>125</v>
      </c>
      <c r="E157" s="32"/>
      <c r="F157" s="154" t="s">
        <v>265</v>
      </c>
      <c r="G157" s="32"/>
      <c r="H157" s="32"/>
      <c r="I157" s="155"/>
      <c r="J157" s="32"/>
      <c r="K157" s="32"/>
      <c r="L157" s="33"/>
      <c r="M157" s="156"/>
      <c r="N157" s="157"/>
      <c r="O157" s="53"/>
      <c r="P157" s="53"/>
      <c r="Q157" s="53"/>
      <c r="R157" s="53"/>
      <c r="S157" s="53"/>
      <c r="T157" s="54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125</v>
      </c>
      <c r="AU157" s="17" t="s">
        <v>84</v>
      </c>
    </row>
    <row r="158" spans="1:65" s="2" customFormat="1" ht="37.799999999999997" customHeight="1" x14ac:dyDescent="0.2">
      <c r="A158" s="32"/>
      <c r="B158" s="138"/>
      <c r="C158" s="139" t="s">
        <v>266</v>
      </c>
      <c r="D158" s="139" t="s">
        <v>119</v>
      </c>
      <c r="E158" s="140" t="s">
        <v>267</v>
      </c>
      <c r="F158" s="141" t="s">
        <v>268</v>
      </c>
      <c r="G158" s="142" t="s">
        <v>136</v>
      </c>
      <c r="H158" s="143">
        <v>2.129</v>
      </c>
      <c r="I158" s="144"/>
      <c r="J158" s="145">
        <f>ROUND(I158*H158,2)</f>
        <v>0</v>
      </c>
      <c r="K158" s="146"/>
      <c r="L158" s="33"/>
      <c r="M158" s="147" t="s">
        <v>3</v>
      </c>
      <c r="N158" s="148" t="s">
        <v>45</v>
      </c>
      <c r="O158" s="53"/>
      <c r="P158" s="149">
        <f>O158*H158</f>
        <v>0</v>
      </c>
      <c r="Q158" s="149">
        <v>1.06277</v>
      </c>
      <c r="R158" s="149">
        <f>Q158*H158</f>
        <v>2.26263733</v>
      </c>
      <c r="S158" s="149">
        <v>0</v>
      </c>
      <c r="T158" s="150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1" t="s">
        <v>123</v>
      </c>
      <c r="AT158" s="151" t="s">
        <v>119</v>
      </c>
      <c r="AU158" s="151" t="s">
        <v>84</v>
      </c>
      <c r="AY158" s="17" t="s">
        <v>116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7" t="s">
        <v>82</v>
      </c>
      <c r="BK158" s="152">
        <f>ROUND(I158*H158,2)</f>
        <v>0</v>
      </c>
      <c r="BL158" s="17" t="s">
        <v>123</v>
      </c>
      <c r="BM158" s="151" t="s">
        <v>269</v>
      </c>
    </row>
    <row r="159" spans="1:65" s="2" customFormat="1" x14ac:dyDescent="0.2">
      <c r="A159" s="32"/>
      <c r="B159" s="33"/>
      <c r="C159" s="32"/>
      <c r="D159" s="153" t="s">
        <v>125</v>
      </c>
      <c r="E159" s="32"/>
      <c r="F159" s="154" t="s">
        <v>270</v>
      </c>
      <c r="G159" s="32"/>
      <c r="H159" s="32"/>
      <c r="I159" s="155"/>
      <c r="J159" s="32"/>
      <c r="K159" s="32"/>
      <c r="L159" s="33"/>
      <c r="M159" s="156"/>
      <c r="N159" s="157"/>
      <c r="O159" s="53"/>
      <c r="P159" s="53"/>
      <c r="Q159" s="53"/>
      <c r="R159" s="53"/>
      <c r="S159" s="53"/>
      <c r="T159" s="54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125</v>
      </c>
      <c r="AU159" s="17" t="s">
        <v>84</v>
      </c>
    </row>
    <row r="160" spans="1:65" s="13" customFormat="1" x14ac:dyDescent="0.2">
      <c r="B160" s="158"/>
      <c r="D160" s="159" t="s">
        <v>127</v>
      </c>
      <c r="E160" s="160" t="s">
        <v>3</v>
      </c>
      <c r="F160" s="161" t="s">
        <v>271</v>
      </c>
      <c r="H160" s="160" t="s">
        <v>3</v>
      </c>
      <c r="I160" s="162"/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127</v>
      </c>
      <c r="AU160" s="160" t="s">
        <v>84</v>
      </c>
      <c r="AV160" s="13" t="s">
        <v>82</v>
      </c>
      <c r="AW160" s="13" t="s">
        <v>35</v>
      </c>
      <c r="AX160" s="13" t="s">
        <v>74</v>
      </c>
      <c r="AY160" s="160" t="s">
        <v>116</v>
      </c>
    </row>
    <row r="161" spans="1:65" s="14" customFormat="1" x14ac:dyDescent="0.2">
      <c r="B161" s="166"/>
      <c r="D161" s="159" t="s">
        <v>127</v>
      </c>
      <c r="E161" s="167" t="s">
        <v>3</v>
      </c>
      <c r="F161" s="168" t="s">
        <v>272</v>
      </c>
      <c r="H161" s="169">
        <v>0.34899999999999998</v>
      </c>
      <c r="I161" s="170"/>
      <c r="L161" s="166"/>
      <c r="M161" s="171"/>
      <c r="N161" s="172"/>
      <c r="O161" s="172"/>
      <c r="P161" s="172"/>
      <c r="Q161" s="172"/>
      <c r="R161" s="172"/>
      <c r="S161" s="172"/>
      <c r="T161" s="173"/>
      <c r="AT161" s="167" t="s">
        <v>127</v>
      </c>
      <c r="AU161" s="167" t="s">
        <v>84</v>
      </c>
      <c r="AV161" s="14" t="s">
        <v>84</v>
      </c>
      <c r="AW161" s="14" t="s">
        <v>35</v>
      </c>
      <c r="AX161" s="14" t="s">
        <v>74</v>
      </c>
      <c r="AY161" s="167" t="s">
        <v>116</v>
      </c>
    </row>
    <row r="162" spans="1:65" s="14" customFormat="1" ht="20.399999999999999" x14ac:dyDescent="0.2">
      <c r="B162" s="166"/>
      <c r="D162" s="159" t="s">
        <v>127</v>
      </c>
      <c r="E162" s="167" t="s">
        <v>3</v>
      </c>
      <c r="F162" s="168" t="s">
        <v>273</v>
      </c>
      <c r="H162" s="169">
        <v>0.33800000000000002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127</v>
      </c>
      <c r="AU162" s="167" t="s">
        <v>84</v>
      </c>
      <c r="AV162" s="14" t="s">
        <v>84</v>
      </c>
      <c r="AW162" s="14" t="s">
        <v>35</v>
      </c>
      <c r="AX162" s="14" t="s">
        <v>74</v>
      </c>
      <c r="AY162" s="167" t="s">
        <v>116</v>
      </c>
    </row>
    <row r="163" spans="1:65" s="14" customFormat="1" ht="20.399999999999999" x14ac:dyDescent="0.2">
      <c r="B163" s="166"/>
      <c r="D163" s="159" t="s">
        <v>127</v>
      </c>
      <c r="E163" s="167" t="s">
        <v>3</v>
      </c>
      <c r="F163" s="168" t="s">
        <v>274</v>
      </c>
      <c r="H163" s="169">
        <v>0.71599999999999997</v>
      </c>
      <c r="I163" s="170"/>
      <c r="L163" s="166"/>
      <c r="M163" s="171"/>
      <c r="N163" s="172"/>
      <c r="O163" s="172"/>
      <c r="P163" s="172"/>
      <c r="Q163" s="172"/>
      <c r="R163" s="172"/>
      <c r="S163" s="172"/>
      <c r="T163" s="173"/>
      <c r="AT163" s="167" t="s">
        <v>127</v>
      </c>
      <c r="AU163" s="167" t="s">
        <v>84</v>
      </c>
      <c r="AV163" s="14" t="s">
        <v>84</v>
      </c>
      <c r="AW163" s="14" t="s">
        <v>35</v>
      </c>
      <c r="AX163" s="14" t="s">
        <v>74</v>
      </c>
      <c r="AY163" s="167" t="s">
        <v>116</v>
      </c>
    </row>
    <row r="164" spans="1:65" s="14" customFormat="1" ht="20.399999999999999" x14ac:dyDescent="0.2">
      <c r="B164" s="166"/>
      <c r="D164" s="159" t="s">
        <v>127</v>
      </c>
      <c r="E164" s="167" t="s">
        <v>3</v>
      </c>
      <c r="F164" s="168" t="s">
        <v>275</v>
      </c>
      <c r="H164" s="169">
        <v>0.39100000000000001</v>
      </c>
      <c r="I164" s="170"/>
      <c r="L164" s="166"/>
      <c r="M164" s="171"/>
      <c r="N164" s="172"/>
      <c r="O164" s="172"/>
      <c r="P164" s="172"/>
      <c r="Q164" s="172"/>
      <c r="R164" s="172"/>
      <c r="S164" s="172"/>
      <c r="T164" s="173"/>
      <c r="AT164" s="167" t="s">
        <v>127</v>
      </c>
      <c r="AU164" s="167" t="s">
        <v>84</v>
      </c>
      <c r="AV164" s="14" t="s">
        <v>84</v>
      </c>
      <c r="AW164" s="14" t="s">
        <v>35</v>
      </c>
      <c r="AX164" s="14" t="s">
        <v>74</v>
      </c>
      <c r="AY164" s="167" t="s">
        <v>116</v>
      </c>
    </row>
    <row r="165" spans="1:65" s="14" customFormat="1" x14ac:dyDescent="0.2">
      <c r="B165" s="166"/>
      <c r="D165" s="159" t="s">
        <v>127</v>
      </c>
      <c r="E165" s="167" t="s">
        <v>3</v>
      </c>
      <c r="F165" s="168" t="s">
        <v>276</v>
      </c>
      <c r="H165" s="169">
        <v>4.3999999999999997E-2</v>
      </c>
      <c r="I165" s="170"/>
      <c r="L165" s="166"/>
      <c r="M165" s="171"/>
      <c r="N165" s="172"/>
      <c r="O165" s="172"/>
      <c r="P165" s="172"/>
      <c r="Q165" s="172"/>
      <c r="R165" s="172"/>
      <c r="S165" s="172"/>
      <c r="T165" s="173"/>
      <c r="AT165" s="167" t="s">
        <v>127</v>
      </c>
      <c r="AU165" s="167" t="s">
        <v>84</v>
      </c>
      <c r="AV165" s="14" t="s">
        <v>84</v>
      </c>
      <c r="AW165" s="14" t="s">
        <v>35</v>
      </c>
      <c r="AX165" s="14" t="s">
        <v>74</v>
      </c>
      <c r="AY165" s="167" t="s">
        <v>116</v>
      </c>
    </row>
    <row r="166" spans="1:65" s="14" customFormat="1" x14ac:dyDescent="0.2">
      <c r="B166" s="166"/>
      <c r="D166" s="159" t="s">
        <v>127</v>
      </c>
      <c r="E166" s="167" t="s">
        <v>3</v>
      </c>
      <c r="F166" s="168" t="s">
        <v>277</v>
      </c>
      <c r="H166" s="169">
        <v>2.8000000000000001E-2</v>
      </c>
      <c r="I166" s="170"/>
      <c r="L166" s="166"/>
      <c r="M166" s="171"/>
      <c r="N166" s="172"/>
      <c r="O166" s="172"/>
      <c r="P166" s="172"/>
      <c r="Q166" s="172"/>
      <c r="R166" s="172"/>
      <c r="S166" s="172"/>
      <c r="T166" s="173"/>
      <c r="AT166" s="167" t="s">
        <v>127</v>
      </c>
      <c r="AU166" s="167" t="s">
        <v>84</v>
      </c>
      <c r="AV166" s="14" t="s">
        <v>84</v>
      </c>
      <c r="AW166" s="14" t="s">
        <v>35</v>
      </c>
      <c r="AX166" s="14" t="s">
        <v>74</v>
      </c>
      <c r="AY166" s="167" t="s">
        <v>116</v>
      </c>
    </row>
    <row r="167" spans="1:65" s="14" customFormat="1" x14ac:dyDescent="0.2">
      <c r="B167" s="166"/>
      <c r="D167" s="159" t="s">
        <v>127</v>
      </c>
      <c r="E167" s="167" t="s">
        <v>3</v>
      </c>
      <c r="F167" s="168" t="s">
        <v>278</v>
      </c>
      <c r="H167" s="169">
        <v>8.6999999999999994E-2</v>
      </c>
      <c r="I167" s="170"/>
      <c r="L167" s="166"/>
      <c r="M167" s="171"/>
      <c r="N167" s="172"/>
      <c r="O167" s="172"/>
      <c r="P167" s="172"/>
      <c r="Q167" s="172"/>
      <c r="R167" s="172"/>
      <c r="S167" s="172"/>
      <c r="T167" s="173"/>
      <c r="AT167" s="167" t="s">
        <v>127</v>
      </c>
      <c r="AU167" s="167" t="s">
        <v>84</v>
      </c>
      <c r="AV167" s="14" t="s">
        <v>84</v>
      </c>
      <c r="AW167" s="14" t="s">
        <v>35</v>
      </c>
      <c r="AX167" s="14" t="s">
        <v>74</v>
      </c>
      <c r="AY167" s="167" t="s">
        <v>116</v>
      </c>
    </row>
    <row r="168" spans="1:65" s="14" customFormat="1" ht="20.399999999999999" x14ac:dyDescent="0.2">
      <c r="B168" s="166"/>
      <c r="D168" s="159" t="s">
        <v>127</v>
      </c>
      <c r="E168" s="167" t="s">
        <v>3</v>
      </c>
      <c r="F168" s="168" t="s">
        <v>279</v>
      </c>
      <c r="H168" s="169">
        <v>0.17599999999999999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7" t="s">
        <v>127</v>
      </c>
      <c r="AU168" s="167" t="s">
        <v>84</v>
      </c>
      <c r="AV168" s="14" t="s">
        <v>84</v>
      </c>
      <c r="AW168" s="14" t="s">
        <v>35</v>
      </c>
      <c r="AX168" s="14" t="s">
        <v>74</v>
      </c>
      <c r="AY168" s="167" t="s">
        <v>116</v>
      </c>
    </row>
    <row r="169" spans="1:65" s="15" customFormat="1" x14ac:dyDescent="0.2">
      <c r="B169" s="174"/>
      <c r="D169" s="159" t="s">
        <v>127</v>
      </c>
      <c r="E169" s="175" t="s">
        <v>3</v>
      </c>
      <c r="F169" s="176" t="s">
        <v>131</v>
      </c>
      <c r="H169" s="177">
        <v>2.129</v>
      </c>
      <c r="I169" s="178"/>
      <c r="L169" s="174"/>
      <c r="M169" s="179"/>
      <c r="N169" s="180"/>
      <c r="O169" s="180"/>
      <c r="P169" s="180"/>
      <c r="Q169" s="180"/>
      <c r="R169" s="180"/>
      <c r="S169" s="180"/>
      <c r="T169" s="181"/>
      <c r="AT169" s="175" t="s">
        <v>127</v>
      </c>
      <c r="AU169" s="175" t="s">
        <v>84</v>
      </c>
      <c r="AV169" s="15" t="s">
        <v>123</v>
      </c>
      <c r="AW169" s="15" t="s">
        <v>35</v>
      </c>
      <c r="AX169" s="15" t="s">
        <v>82</v>
      </c>
      <c r="AY169" s="175" t="s">
        <v>116</v>
      </c>
    </row>
    <row r="170" spans="1:65" s="12" customFormat="1" ht="22.8" customHeight="1" x14ac:dyDescent="0.25">
      <c r="B170" s="125"/>
      <c r="D170" s="126" t="s">
        <v>73</v>
      </c>
      <c r="E170" s="136" t="s">
        <v>181</v>
      </c>
      <c r="F170" s="136" t="s">
        <v>280</v>
      </c>
      <c r="I170" s="128"/>
      <c r="J170" s="137">
        <f>BK170</f>
        <v>0</v>
      </c>
      <c r="L170" s="125"/>
      <c r="M170" s="130"/>
      <c r="N170" s="131"/>
      <c r="O170" s="131"/>
      <c r="P170" s="132">
        <f>SUM(P171:P174)</f>
        <v>0</v>
      </c>
      <c r="Q170" s="131"/>
      <c r="R170" s="132">
        <f>SUM(R171:R174)</f>
        <v>1.6924999999999999</v>
      </c>
      <c r="S170" s="131"/>
      <c r="T170" s="133">
        <f>SUM(T171:T174)</f>
        <v>0</v>
      </c>
      <c r="AR170" s="126" t="s">
        <v>82</v>
      </c>
      <c r="AT170" s="134" t="s">
        <v>73</v>
      </c>
      <c r="AU170" s="134" t="s">
        <v>82</v>
      </c>
      <c r="AY170" s="126" t="s">
        <v>116</v>
      </c>
      <c r="BK170" s="135">
        <f>SUM(BK171:BK174)</f>
        <v>0</v>
      </c>
    </row>
    <row r="171" spans="1:65" s="2" customFormat="1" ht="78" customHeight="1" x14ac:dyDescent="0.2">
      <c r="A171" s="32"/>
      <c r="B171" s="138"/>
      <c r="C171" s="139" t="s">
        <v>281</v>
      </c>
      <c r="D171" s="139" t="s">
        <v>119</v>
      </c>
      <c r="E171" s="140" t="s">
        <v>282</v>
      </c>
      <c r="F171" s="141" t="s">
        <v>283</v>
      </c>
      <c r="G171" s="142" t="s">
        <v>164</v>
      </c>
      <c r="H171" s="143">
        <v>10</v>
      </c>
      <c r="I171" s="144"/>
      <c r="J171" s="145">
        <f>ROUND(I171*H171,2)</f>
        <v>0</v>
      </c>
      <c r="K171" s="146"/>
      <c r="L171" s="33"/>
      <c r="M171" s="147" t="s">
        <v>3</v>
      </c>
      <c r="N171" s="148" t="s">
        <v>45</v>
      </c>
      <c r="O171" s="53"/>
      <c r="P171" s="149">
        <f>O171*H171</f>
        <v>0</v>
      </c>
      <c r="Q171" s="149">
        <v>8.9219999999999994E-2</v>
      </c>
      <c r="R171" s="149">
        <f>Q171*H171</f>
        <v>0.89219999999999988</v>
      </c>
      <c r="S171" s="149">
        <v>0</v>
      </c>
      <c r="T171" s="150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1" t="s">
        <v>123</v>
      </c>
      <c r="AT171" s="151" t="s">
        <v>119</v>
      </c>
      <c r="AU171" s="151" t="s">
        <v>84</v>
      </c>
      <c r="AY171" s="17" t="s">
        <v>116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7" t="s">
        <v>82</v>
      </c>
      <c r="BK171" s="152">
        <f>ROUND(I171*H171,2)</f>
        <v>0</v>
      </c>
      <c r="BL171" s="17" t="s">
        <v>123</v>
      </c>
      <c r="BM171" s="151" t="s">
        <v>284</v>
      </c>
    </row>
    <row r="172" spans="1:65" s="2" customFormat="1" x14ac:dyDescent="0.2">
      <c r="A172" s="32"/>
      <c r="B172" s="33"/>
      <c r="C172" s="32"/>
      <c r="D172" s="153" t="s">
        <v>125</v>
      </c>
      <c r="E172" s="32"/>
      <c r="F172" s="154" t="s">
        <v>285</v>
      </c>
      <c r="G172" s="32"/>
      <c r="H172" s="32"/>
      <c r="I172" s="155"/>
      <c r="J172" s="32"/>
      <c r="K172" s="32"/>
      <c r="L172" s="33"/>
      <c r="M172" s="156"/>
      <c r="N172" s="157"/>
      <c r="O172" s="53"/>
      <c r="P172" s="53"/>
      <c r="Q172" s="53"/>
      <c r="R172" s="53"/>
      <c r="S172" s="53"/>
      <c r="T172" s="54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125</v>
      </c>
      <c r="AU172" s="17" t="s">
        <v>84</v>
      </c>
    </row>
    <row r="173" spans="1:65" s="2" customFormat="1" ht="66.75" customHeight="1" x14ac:dyDescent="0.2">
      <c r="A173" s="32"/>
      <c r="B173" s="138"/>
      <c r="C173" s="139" t="s">
        <v>286</v>
      </c>
      <c r="D173" s="139" t="s">
        <v>119</v>
      </c>
      <c r="E173" s="140" t="s">
        <v>287</v>
      </c>
      <c r="F173" s="141" t="s">
        <v>288</v>
      </c>
      <c r="G173" s="142" t="s">
        <v>164</v>
      </c>
      <c r="H173" s="143">
        <v>10</v>
      </c>
      <c r="I173" s="144"/>
      <c r="J173" s="145">
        <f>ROUND(I173*H173,2)</f>
        <v>0</v>
      </c>
      <c r="K173" s="146"/>
      <c r="L173" s="33"/>
      <c r="M173" s="147" t="s">
        <v>3</v>
      </c>
      <c r="N173" s="148" t="s">
        <v>45</v>
      </c>
      <c r="O173" s="53"/>
      <c r="P173" s="149">
        <f>O173*H173</f>
        <v>0</v>
      </c>
      <c r="Q173" s="149">
        <v>8.0030000000000004E-2</v>
      </c>
      <c r="R173" s="149">
        <f>Q173*H173</f>
        <v>0.80030000000000001</v>
      </c>
      <c r="S173" s="149">
        <v>0</v>
      </c>
      <c r="T173" s="150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1" t="s">
        <v>123</v>
      </c>
      <c r="AT173" s="151" t="s">
        <v>119</v>
      </c>
      <c r="AU173" s="151" t="s">
        <v>84</v>
      </c>
      <c r="AY173" s="17" t="s">
        <v>116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7" t="s">
        <v>82</v>
      </c>
      <c r="BK173" s="152">
        <f>ROUND(I173*H173,2)</f>
        <v>0</v>
      </c>
      <c r="BL173" s="17" t="s">
        <v>123</v>
      </c>
      <c r="BM173" s="151" t="s">
        <v>289</v>
      </c>
    </row>
    <row r="174" spans="1:65" s="2" customFormat="1" x14ac:dyDescent="0.2">
      <c r="A174" s="32"/>
      <c r="B174" s="33"/>
      <c r="C174" s="32"/>
      <c r="D174" s="153" t="s">
        <v>125</v>
      </c>
      <c r="E174" s="32"/>
      <c r="F174" s="154" t="s">
        <v>290</v>
      </c>
      <c r="G174" s="32"/>
      <c r="H174" s="32"/>
      <c r="I174" s="155"/>
      <c r="J174" s="32"/>
      <c r="K174" s="32"/>
      <c r="L174" s="33"/>
      <c r="M174" s="156"/>
      <c r="N174" s="157"/>
      <c r="O174" s="53"/>
      <c r="P174" s="53"/>
      <c r="Q174" s="53"/>
      <c r="R174" s="53"/>
      <c r="S174" s="53"/>
      <c r="T174" s="54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125</v>
      </c>
      <c r="AU174" s="17" t="s">
        <v>84</v>
      </c>
    </row>
    <row r="175" spans="1:65" s="12" customFormat="1" ht="22.8" customHeight="1" x14ac:dyDescent="0.25">
      <c r="B175" s="125"/>
      <c r="D175" s="126" t="s">
        <v>73</v>
      </c>
      <c r="E175" s="136" t="s">
        <v>117</v>
      </c>
      <c r="F175" s="136" t="s">
        <v>118</v>
      </c>
      <c r="I175" s="128"/>
      <c r="J175" s="137">
        <f>BK175</f>
        <v>0</v>
      </c>
      <c r="L175" s="125"/>
      <c r="M175" s="130"/>
      <c r="N175" s="131"/>
      <c r="O175" s="131"/>
      <c r="P175" s="132">
        <f>SUM(P176:P177)</f>
        <v>0</v>
      </c>
      <c r="Q175" s="131"/>
      <c r="R175" s="132">
        <f>SUM(R176:R177)</f>
        <v>2.8800000000000002E-3</v>
      </c>
      <c r="S175" s="131"/>
      <c r="T175" s="133">
        <f>SUM(T176:T177)</f>
        <v>0</v>
      </c>
      <c r="AR175" s="126" t="s">
        <v>82</v>
      </c>
      <c r="AT175" s="134" t="s">
        <v>73</v>
      </c>
      <c r="AU175" s="134" t="s">
        <v>82</v>
      </c>
      <c r="AY175" s="126" t="s">
        <v>116</v>
      </c>
      <c r="BK175" s="135">
        <f>SUM(BK176:BK177)</f>
        <v>0</v>
      </c>
    </row>
    <row r="176" spans="1:65" s="2" customFormat="1" ht="37.799999999999997" customHeight="1" x14ac:dyDescent="0.2">
      <c r="A176" s="32"/>
      <c r="B176" s="138"/>
      <c r="C176" s="139" t="s">
        <v>8</v>
      </c>
      <c r="D176" s="139" t="s">
        <v>119</v>
      </c>
      <c r="E176" s="140" t="s">
        <v>291</v>
      </c>
      <c r="F176" s="141" t="s">
        <v>292</v>
      </c>
      <c r="G176" s="142" t="s">
        <v>293</v>
      </c>
      <c r="H176" s="143">
        <v>72</v>
      </c>
      <c r="I176" s="144"/>
      <c r="J176" s="145">
        <f>ROUND(I176*H176,2)</f>
        <v>0</v>
      </c>
      <c r="K176" s="146"/>
      <c r="L176" s="33"/>
      <c r="M176" s="147" t="s">
        <v>3</v>
      </c>
      <c r="N176" s="148" t="s">
        <v>45</v>
      </c>
      <c r="O176" s="53"/>
      <c r="P176" s="149">
        <f>O176*H176</f>
        <v>0</v>
      </c>
      <c r="Q176" s="149">
        <v>4.0000000000000003E-5</v>
      </c>
      <c r="R176" s="149">
        <f>Q176*H176</f>
        <v>2.8800000000000002E-3</v>
      </c>
      <c r="S176" s="149">
        <v>0</v>
      </c>
      <c r="T176" s="150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1" t="s">
        <v>123</v>
      </c>
      <c r="AT176" s="151" t="s">
        <v>119</v>
      </c>
      <c r="AU176" s="151" t="s">
        <v>84</v>
      </c>
      <c r="AY176" s="17" t="s">
        <v>116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7" t="s">
        <v>82</v>
      </c>
      <c r="BK176" s="152">
        <f>ROUND(I176*H176,2)</f>
        <v>0</v>
      </c>
      <c r="BL176" s="17" t="s">
        <v>123</v>
      </c>
      <c r="BM176" s="151" t="s">
        <v>294</v>
      </c>
    </row>
    <row r="177" spans="1:65" s="2" customFormat="1" x14ac:dyDescent="0.2">
      <c r="A177" s="32"/>
      <c r="B177" s="33"/>
      <c r="C177" s="32"/>
      <c r="D177" s="153" t="s">
        <v>125</v>
      </c>
      <c r="E177" s="32"/>
      <c r="F177" s="154" t="s">
        <v>295</v>
      </c>
      <c r="G177" s="32"/>
      <c r="H177" s="32"/>
      <c r="I177" s="155"/>
      <c r="J177" s="32"/>
      <c r="K177" s="32"/>
      <c r="L177" s="33"/>
      <c r="M177" s="156"/>
      <c r="N177" s="157"/>
      <c r="O177" s="53"/>
      <c r="P177" s="53"/>
      <c r="Q177" s="53"/>
      <c r="R177" s="53"/>
      <c r="S177" s="53"/>
      <c r="T177" s="54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125</v>
      </c>
      <c r="AU177" s="17" t="s">
        <v>84</v>
      </c>
    </row>
    <row r="178" spans="1:65" s="12" customFormat="1" ht="22.8" customHeight="1" x14ac:dyDescent="0.25">
      <c r="B178" s="125"/>
      <c r="D178" s="126" t="s">
        <v>73</v>
      </c>
      <c r="E178" s="136" t="s">
        <v>296</v>
      </c>
      <c r="F178" s="136" t="s">
        <v>297</v>
      </c>
      <c r="I178" s="128"/>
      <c r="J178" s="137">
        <f>BK178</f>
        <v>0</v>
      </c>
      <c r="L178" s="125"/>
      <c r="M178" s="130"/>
      <c r="N178" s="131"/>
      <c r="O178" s="131"/>
      <c r="P178" s="132">
        <f>SUM(P179:P180)</f>
        <v>0</v>
      </c>
      <c r="Q178" s="131"/>
      <c r="R178" s="132">
        <f>SUM(R179:R180)</f>
        <v>0</v>
      </c>
      <c r="S178" s="131"/>
      <c r="T178" s="133">
        <f>SUM(T179:T180)</f>
        <v>0</v>
      </c>
      <c r="AR178" s="126" t="s">
        <v>82</v>
      </c>
      <c r="AT178" s="134" t="s">
        <v>73</v>
      </c>
      <c r="AU178" s="134" t="s">
        <v>82</v>
      </c>
      <c r="AY178" s="126" t="s">
        <v>116</v>
      </c>
      <c r="BK178" s="135">
        <f>SUM(BK179:BK180)</f>
        <v>0</v>
      </c>
    </row>
    <row r="179" spans="1:65" s="2" customFormat="1" ht="55.5" customHeight="1" x14ac:dyDescent="0.2">
      <c r="A179" s="32"/>
      <c r="B179" s="138"/>
      <c r="C179" s="139" t="s">
        <v>298</v>
      </c>
      <c r="D179" s="139" t="s">
        <v>119</v>
      </c>
      <c r="E179" s="140" t="s">
        <v>299</v>
      </c>
      <c r="F179" s="141" t="s">
        <v>300</v>
      </c>
      <c r="G179" s="142" t="s">
        <v>136</v>
      </c>
      <c r="H179" s="143">
        <v>179.19399999999999</v>
      </c>
      <c r="I179" s="144"/>
      <c r="J179" s="145">
        <f>ROUND(I179*H179,2)</f>
        <v>0</v>
      </c>
      <c r="K179" s="146"/>
      <c r="L179" s="33"/>
      <c r="M179" s="147" t="s">
        <v>3</v>
      </c>
      <c r="N179" s="148" t="s">
        <v>45</v>
      </c>
      <c r="O179" s="53"/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1" t="s">
        <v>123</v>
      </c>
      <c r="AT179" s="151" t="s">
        <v>119</v>
      </c>
      <c r="AU179" s="151" t="s">
        <v>84</v>
      </c>
      <c r="AY179" s="17" t="s">
        <v>116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7" t="s">
        <v>82</v>
      </c>
      <c r="BK179" s="152">
        <f>ROUND(I179*H179,2)</f>
        <v>0</v>
      </c>
      <c r="BL179" s="17" t="s">
        <v>123</v>
      </c>
      <c r="BM179" s="151" t="s">
        <v>301</v>
      </c>
    </row>
    <row r="180" spans="1:65" s="2" customFormat="1" x14ac:dyDescent="0.2">
      <c r="A180" s="32"/>
      <c r="B180" s="33"/>
      <c r="C180" s="32"/>
      <c r="D180" s="153" t="s">
        <v>125</v>
      </c>
      <c r="E180" s="32"/>
      <c r="F180" s="154" t="s">
        <v>302</v>
      </c>
      <c r="G180" s="32"/>
      <c r="H180" s="32"/>
      <c r="I180" s="155"/>
      <c r="J180" s="32"/>
      <c r="K180" s="32"/>
      <c r="L180" s="33"/>
      <c r="M180" s="156"/>
      <c r="N180" s="157"/>
      <c r="O180" s="53"/>
      <c r="P180" s="53"/>
      <c r="Q180" s="53"/>
      <c r="R180" s="53"/>
      <c r="S180" s="53"/>
      <c r="T180" s="54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125</v>
      </c>
      <c r="AU180" s="17" t="s">
        <v>84</v>
      </c>
    </row>
    <row r="181" spans="1:65" s="12" customFormat="1" ht="25.95" customHeight="1" x14ac:dyDescent="0.25">
      <c r="B181" s="125"/>
      <c r="D181" s="126" t="s">
        <v>73</v>
      </c>
      <c r="E181" s="127" t="s">
        <v>303</v>
      </c>
      <c r="F181" s="127" t="s">
        <v>304</v>
      </c>
      <c r="I181" s="128"/>
      <c r="J181" s="129">
        <f>BK181</f>
        <v>0</v>
      </c>
      <c r="L181" s="125"/>
      <c r="M181" s="130"/>
      <c r="N181" s="131"/>
      <c r="O181" s="131"/>
      <c r="P181" s="132">
        <f>P182+P208</f>
        <v>0</v>
      </c>
      <c r="Q181" s="131"/>
      <c r="R181" s="132">
        <f>R182+R208</f>
        <v>0.56384500000000004</v>
      </c>
      <c r="S181" s="131"/>
      <c r="T181" s="133">
        <f>T182+T208</f>
        <v>0</v>
      </c>
      <c r="AR181" s="126" t="s">
        <v>84</v>
      </c>
      <c r="AT181" s="134" t="s">
        <v>73</v>
      </c>
      <c r="AU181" s="134" t="s">
        <v>74</v>
      </c>
      <c r="AY181" s="126" t="s">
        <v>116</v>
      </c>
      <c r="BK181" s="135">
        <f>BK182+BK208</f>
        <v>0</v>
      </c>
    </row>
    <row r="182" spans="1:65" s="12" customFormat="1" ht="22.8" customHeight="1" x14ac:dyDescent="0.25">
      <c r="B182" s="125"/>
      <c r="D182" s="126" t="s">
        <v>73</v>
      </c>
      <c r="E182" s="136" t="s">
        <v>305</v>
      </c>
      <c r="F182" s="136" t="s">
        <v>306</v>
      </c>
      <c r="I182" s="128"/>
      <c r="J182" s="137">
        <f>BK182</f>
        <v>0</v>
      </c>
      <c r="L182" s="125"/>
      <c r="M182" s="130"/>
      <c r="N182" s="131"/>
      <c r="O182" s="131"/>
      <c r="P182" s="132">
        <f>SUM(P183:P207)</f>
        <v>0</v>
      </c>
      <c r="Q182" s="131"/>
      <c r="R182" s="132">
        <f>SUM(R183:R207)</f>
        <v>0.56384500000000004</v>
      </c>
      <c r="S182" s="131"/>
      <c r="T182" s="133">
        <f>SUM(T183:T207)</f>
        <v>0</v>
      </c>
      <c r="AR182" s="126" t="s">
        <v>84</v>
      </c>
      <c r="AT182" s="134" t="s">
        <v>73</v>
      </c>
      <c r="AU182" s="134" t="s">
        <v>82</v>
      </c>
      <c r="AY182" s="126" t="s">
        <v>116</v>
      </c>
      <c r="BK182" s="135">
        <f>SUM(BK183:BK207)</f>
        <v>0</v>
      </c>
    </row>
    <row r="183" spans="1:65" s="2" customFormat="1" ht="33" customHeight="1" x14ac:dyDescent="0.2">
      <c r="A183" s="32"/>
      <c r="B183" s="138"/>
      <c r="C183" s="139" t="s">
        <v>307</v>
      </c>
      <c r="D183" s="139" t="s">
        <v>119</v>
      </c>
      <c r="E183" s="140" t="s">
        <v>308</v>
      </c>
      <c r="F183" s="141" t="s">
        <v>309</v>
      </c>
      <c r="G183" s="142" t="s">
        <v>293</v>
      </c>
      <c r="H183" s="143">
        <v>72</v>
      </c>
      <c r="I183" s="144"/>
      <c r="J183" s="145">
        <f>ROUND(I183*H183,2)</f>
        <v>0</v>
      </c>
      <c r="K183" s="146"/>
      <c r="L183" s="33"/>
      <c r="M183" s="147" t="s">
        <v>3</v>
      </c>
      <c r="N183" s="148" t="s">
        <v>45</v>
      </c>
      <c r="O183" s="53"/>
      <c r="P183" s="149">
        <f>O183*H183</f>
        <v>0</v>
      </c>
      <c r="Q183" s="149">
        <v>2.6700000000000001E-3</v>
      </c>
      <c r="R183" s="149">
        <f>Q183*H183</f>
        <v>0.19223999999999999</v>
      </c>
      <c r="S183" s="149">
        <v>0</v>
      </c>
      <c r="T183" s="150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1" t="s">
        <v>256</v>
      </c>
      <c r="AT183" s="151" t="s">
        <v>119</v>
      </c>
      <c r="AU183" s="151" t="s">
        <v>84</v>
      </c>
      <c r="AY183" s="17" t="s">
        <v>116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7" t="s">
        <v>82</v>
      </c>
      <c r="BK183" s="152">
        <f>ROUND(I183*H183,2)</f>
        <v>0</v>
      </c>
      <c r="BL183" s="17" t="s">
        <v>256</v>
      </c>
      <c r="BM183" s="151" t="s">
        <v>310</v>
      </c>
    </row>
    <row r="184" spans="1:65" s="2" customFormat="1" x14ac:dyDescent="0.2">
      <c r="A184" s="32"/>
      <c r="B184" s="33"/>
      <c r="C184" s="32"/>
      <c r="D184" s="153" t="s">
        <v>125</v>
      </c>
      <c r="E184" s="32"/>
      <c r="F184" s="154" t="s">
        <v>311</v>
      </c>
      <c r="G184" s="32"/>
      <c r="H184" s="32"/>
      <c r="I184" s="155"/>
      <c r="J184" s="32"/>
      <c r="K184" s="32"/>
      <c r="L184" s="33"/>
      <c r="M184" s="156"/>
      <c r="N184" s="157"/>
      <c r="O184" s="53"/>
      <c r="P184" s="53"/>
      <c r="Q184" s="53"/>
      <c r="R184" s="53"/>
      <c r="S184" s="53"/>
      <c r="T184" s="54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125</v>
      </c>
      <c r="AU184" s="17" t="s">
        <v>84</v>
      </c>
    </row>
    <row r="185" spans="1:65" s="14" customFormat="1" x14ac:dyDescent="0.2">
      <c r="B185" s="166"/>
      <c r="D185" s="159" t="s">
        <v>127</v>
      </c>
      <c r="E185" s="167" t="s">
        <v>3</v>
      </c>
      <c r="F185" s="168" t="s">
        <v>312</v>
      </c>
      <c r="H185" s="169">
        <v>72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127</v>
      </c>
      <c r="AU185" s="167" t="s">
        <v>84</v>
      </c>
      <c r="AV185" s="14" t="s">
        <v>84</v>
      </c>
      <c r="AW185" s="14" t="s">
        <v>35</v>
      </c>
      <c r="AX185" s="14" t="s">
        <v>82</v>
      </c>
      <c r="AY185" s="167" t="s">
        <v>116</v>
      </c>
    </row>
    <row r="186" spans="1:65" s="2" customFormat="1" ht="24.15" customHeight="1" x14ac:dyDescent="0.2">
      <c r="A186" s="32"/>
      <c r="B186" s="138"/>
      <c r="C186" s="186" t="s">
        <v>313</v>
      </c>
      <c r="D186" s="186" t="s">
        <v>203</v>
      </c>
      <c r="E186" s="187" t="s">
        <v>314</v>
      </c>
      <c r="F186" s="188" t="s">
        <v>315</v>
      </c>
      <c r="G186" s="189" t="s">
        <v>293</v>
      </c>
      <c r="H186" s="190">
        <v>72</v>
      </c>
      <c r="I186" s="191"/>
      <c r="J186" s="192">
        <f>ROUND(I186*H186,2)</f>
        <v>0</v>
      </c>
      <c r="K186" s="193"/>
      <c r="L186" s="194"/>
      <c r="M186" s="195" t="s">
        <v>3</v>
      </c>
      <c r="N186" s="196" t="s">
        <v>45</v>
      </c>
      <c r="O186" s="53"/>
      <c r="P186" s="149">
        <f>O186*H186</f>
        <v>0</v>
      </c>
      <c r="Q186" s="149">
        <v>6.9999999999999999E-4</v>
      </c>
      <c r="R186" s="149">
        <f>Q186*H186</f>
        <v>5.04E-2</v>
      </c>
      <c r="S186" s="149">
        <v>0</v>
      </c>
      <c r="T186" s="150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1" t="s">
        <v>316</v>
      </c>
      <c r="AT186" s="151" t="s">
        <v>203</v>
      </c>
      <c r="AU186" s="151" t="s">
        <v>84</v>
      </c>
      <c r="AY186" s="17" t="s">
        <v>116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7" t="s">
        <v>82</v>
      </c>
      <c r="BK186" s="152">
        <f>ROUND(I186*H186,2)</f>
        <v>0</v>
      </c>
      <c r="BL186" s="17" t="s">
        <v>256</v>
      </c>
      <c r="BM186" s="151" t="s">
        <v>317</v>
      </c>
    </row>
    <row r="187" spans="1:65" s="2" customFormat="1" ht="37.799999999999997" customHeight="1" x14ac:dyDescent="0.2">
      <c r="A187" s="32"/>
      <c r="B187" s="138"/>
      <c r="C187" s="139" t="s">
        <v>318</v>
      </c>
      <c r="D187" s="139" t="s">
        <v>119</v>
      </c>
      <c r="E187" s="140" t="s">
        <v>319</v>
      </c>
      <c r="F187" s="141" t="s">
        <v>320</v>
      </c>
      <c r="G187" s="142" t="s">
        <v>321</v>
      </c>
      <c r="H187" s="143">
        <v>91.8</v>
      </c>
      <c r="I187" s="144"/>
      <c r="J187" s="145">
        <f>ROUND(I187*H187,2)</f>
        <v>0</v>
      </c>
      <c r="K187" s="146"/>
      <c r="L187" s="33"/>
      <c r="M187" s="147" t="s">
        <v>3</v>
      </c>
      <c r="N187" s="148" t="s">
        <v>45</v>
      </c>
      <c r="O187" s="53"/>
      <c r="P187" s="149">
        <f>O187*H187</f>
        <v>0</v>
      </c>
      <c r="Q187" s="149">
        <v>0</v>
      </c>
      <c r="R187" s="149">
        <f>Q187*H187</f>
        <v>0</v>
      </c>
      <c r="S187" s="149">
        <v>0</v>
      </c>
      <c r="T187" s="150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1" t="s">
        <v>256</v>
      </c>
      <c r="AT187" s="151" t="s">
        <v>119</v>
      </c>
      <c r="AU187" s="151" t="s">
        <v>84</v>
      </c>
      <c r="AY187" s="17" t="s">
        <v>116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7" t="s">
        <v>82</v>
      </c>
      <c r="BK187" s="152">
        <f>ROUND(I187*H187,2)</f>
        <v>0</v>
      </c>
      <c r="BL187" s="17" t="s">
        <v>256</v>
      </c>
      <c r="BM187" s="151" t="s">
        <v>322</v>
      </c>
    </row>
    <row r="188" spans="1:65" s="2" customFormat="1" x14ac:dyDescent="0.2">
      <c r="A188" s="32"/>
      <c r="B188" s="33"/>
      <c r="C188" s="32"/>
      <c r="D188" s="153" t="s">
        <v>125</v>
      </c>
      <c r="E188" s="32"/>
      <c r="F188" s="154" t="s">
        <v>323</v>
      </c>
      <c r="G188" s="32"/>
      <c r="H188" s="32"/>
      <c r="I188" s="155"/>
      <c r="J188" s="32"/>
      <c r="K188" s="32"/>
      <c r="L188" s="33"/>
      <c r="M188" s="156"/>
      <c r="N188" s="157"/>
      <c r="O188" s="53"/>
      <c r="P188" s="53"/>
      <c r="Q188" s="53"/>
      <c r="R188" s="53"/>
      <c r="S188" s="53"/>
      <c r="T188" s="54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125</v>
      </c>
      <c r="AU188" s="17" t="s">
        <v>84</v>
      </c>
    </row>
    <row r="189" spans="1:65" s="13" customFormat="1" x14ac:dyDescent="0.2">
      <c r="B189" s="158"/>
      <c r="D189" s="159" t="s">
        <v>127</v>
      </c>
      <c r="E189" s="160" t="s">
        <v>3</v>
      </c>
      <c r="F189" s="161" t="s">
        <v>324</v>
      </c>
      <c r="H189" s="160" t="s">
        <v>3</v>
      </c>
      <c r="I189" s="162"/>
      <c r="L189" s="158"/>
      <c r="M189" s="163"/>
      <c r="N189" s="164"/>
      <c r="O189" s="164"/>
      <c r="P189" s="164"/>
      <c r="Q189" s="164"/>
      <c r="R189" s="164"/>
      <c r="S189" s="164"/>
      <c r="T189" s="165"/>
      <c r="AT189" s="160" t="s">
        <v>127</v>
      </c>
      <c r="AU189" s="160" t="s">
        <v>84</v>
      </c>
      <c r="AV189" s="13" t="s">
        <v>82</v>
      </c>
      <c r="AW189" s="13" t="s">
        <v>35</v>
      </c>
      <c r="AX189" s="13" t="s">
        <v>74</v>
      </c>
      <c r="AY189" s="160" t="s">
        <v>116</v>
      </c>
    </row>
    <row r="190" spans="1:65" s="14" customFormat="1" x14ac:dyDescent="0.2">
      <c r="B190" s="166"/>
      <c r="D190" s="159" t="s">
        <v>127</v>
      </c>
      <c r="E190" s="167" t="s">
        <v>3</v>
      </c>
      <c r="F190" s="168" t="s">
        <v>325</v>
      </c>
      <c r="H190" s="169">
        <v>91.8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127</v>
      </c>
      <c r="AU190" s="167" t="s">
        <v>84</v>
      </c>
      <c r="AV190" s="14" t="s">
        <v>84</v>
      </c>
      <c r="AW190" s="14" t="s">
        <v>35</v>
      </c>
      <c r="AX190" s="14" t="s">
        <v>82</v>
      </c>
      <c r="AY190" s="167" t="s">
        <v>116</v>
      </c>
    </row>
    <row r="191" spans="1:65" s="2" customFormat="1" ht="16.5" customHeight="1" x14ac:dyDescent="0.2">
      <c r="A191" s="32"/>
      <c r="B191" s="138"/>
      <c r="C191" s="186" t="s">
        <v>326</v>
      </c>
      <c r="D191" s="186" t="s">
        <v>203</v>
      </c>
      <c r="E191" s="187" t="s">
        <v>327</v>
      </c>
      <c r="F191" s="188" t="s">
        <v>328</v>
      </c>
      <c r="G191" s="189" t="s">
        <v>122</v>
      </c>
      <c r="H191" s="190">
        <v>0.38600000000000001</v>
      </c>
      <c r="I191" s="191"/>
      <c r="J191" s="192">
        <f>ROUND(I191*H191,2)</f>
        <v>0</v>
      </c>
      <c r="K191" s="193"/>
      <c r="L191" s="194"/>
      <c r="M191" s="195" t="s">
        <v>3</v>
      </c>
      <c r="N191" s="196" t="s">
        <v>45</v>
      </c>
      <c r="O191" s="53"/>
      <c r="P191" s="149">
        <f>O191*H191</f>
        <v>0</v>
      </c>
      <c r="Q191" s="149">
        <v>0.5</v>
      </c>
      <c r="R191" s="149">
        <f>Q191*H191</f>
        <v>0.193</v>
      </c>
      <c r="S191" s="149">
        <v>0</v>
      </c>
      <c r="T191" s="150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1" t="s">
        <v>316</v>
      </c>
      <c r="AT191" s="151" t="s">
        <v>203</v>
      </c>
      <c r="AU191" s="151" t="s">
        <v>84</v>
      </c>
      <c r="AY191" s="17" t="s">
        <v>116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17" t="s">
        <v>82</v>
      </c>
      <c r="BK191" s="152">
        <f>ROUND(I191*H191,2)</f>
        <v>0</v>
      </c>
      <c r="BL191" s="17" t="s">
        <v>256</v>
      </c>
      <c r="BM191" s="151" t="s">
        <v>329</v>
      </c>
    </row>
    <row r="192" spans="1:65" s="14" customFormat="1" x14ac:dyDescent="0.2">
      <c r="B192" s="166"/>
      <c r="D192" s="159" t="s">
        <v>127</v>
      </c>
      <c r="E192" s="167" t="s">
        <v>3</v>
      </c>
      <c r="F192" s="168" t="s">
        <v>330</v>
      </c>
      <c r="H192" s="169">
        <v>0.38600000000000001</v>
      </c>
      <c r="I192" s="170"/>
      <c r="L192" s="166"/>
      <c r="M192" s="171"/>
      <c r="N192" s="172"/>
      <c r="O192" s="172"/>
      <c r="P192" s="172"/>
      <c r="Q192" s="172"/>
      <c r="R192" s="172"/>
      <c r="S192" s="172"/>
      <c r="T192" s="173"/>
      <c r="AT192" s="167" t="s">
        <v>127</v>
      </c>
      <c r="AU192" s="167" t="s">
        <v>84</v>
      </c>
      <c r="AV192" s="14" t="s">
        <v>84</v>
      </c>
      <c r="AW192" s="14" t="s">
        <v>35</v>
      </c>
      <c r="AX192" s="14" t="s">
        <v>82</v>
      </c>
      <c r="AY192" s="167" t="s">
        <v>116</v>
      </c>
    </row>
    <row r="193" spans="1:65" s="2" customFormat="1" ht="24.15" customHeight="1" x14ac:dyDescent="0.2">
      <c r="A193" s="32"/>
      <c r="B193" s="138"/>
      <c r="C193" s="139" t="s">
        <v>331</v>
      </c>
      <c r="D193" s="139" t="s">
        <v>119</v>
      </c>
      <c r="E193" s="140" t="s">
        <v>332</v>
      </c>
      <c r="F193" s="141" t="s">
        <v>333</v>
      </c>
      <c r="G193" s="142" t="s">
        <v>164</v>
      </c>
      <c r="H193" s="143">
        <v>102</v>
      </c>
      <c r="I193" s="144"/>
      <c r="J193" s="145">
        <f>ROUND(I193*H193,2)</f>
        <v>0</v>
      </c>
      <c r="K193" s="146"/>
      <c r="L193" s="33"/>
      <c r="M193" s="147" t="s">
        <v>3</v>
      </c>
      <c r="N193" s="148" t="s">
        <v>45</v>
      </c>
      <c r="O193" s="53"/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1" t="s">
        <v>256</v>
      </c>
      <c r="AT193" s="151" t="s">
        <v>119</v>
      </c>
      <c r="AU193" s="151" t="s">
        <v>84</v>
      </c>
      <c r="AY193" s="17" t="s">
        <v>116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7" t="s">
        <v>82</v>
      </c>
      <c r="BK193" s="152">
        <f>ROUND(I193*H193,2)</f>
        <v>0</v>
      </c>
      <c r="BL193" s="17" t="s">
        <v>256</v>
      </c>
      <c r="BM193" s="151" t="s">
        <v>334</v>
      </c>
    </row>
    <row r="194" spans="1:65" s="13" customFormat="1" x14ac:dyDescent="0.2">
      <c r="B194" s="158"/>
      <c r="D194" s="159" t="s">
        <v>127</v>
      </c>
      <c r="E194" s="160" t="s">
        <v>3</v>
      </c>
      <c r="F194" s="161" t="s">
        <v>335</v>
      </c>
      <c r="H194" s="160" t="s">
        <v>3</v>
      </c>
      <c r="I194" s="162"/>
      <c r="L194" s="158"/>
      <c r="M194" s="163"/>
      <c r="N194" s="164"/>
      <c r="O194" s="164"/>
      <c r="P194" s="164"/>
      <c r="Q194" s="164"/>
      <c r="R194" s="164"/>
      <c r="S194" s="164"/>
      <c r="T194" s="165"/>
      <c r="AT194" s="160" t="s">
        <v>127</v>
      </c>
      <c r="AU194" s="160" t="s">
        <v>84</v>
      </c>
      <c r="AV194" s="13" t="s">
        <v>82</v>
      </c>
      <c r="AW194" s="13" t="s">
        <v>35</v>
      </c>
      <c r="AX194" s="13" t="s">
        <v>74</v>
      </c>
      <c r="AY194" s="160" t="s">
        <v>116</v>
      </c>
    </row>
    <row r="195" spans="1:65" s="14" customFormat="1" x14ac:dyDescent="0.2">
      <c r="B195" s="166"/>
      <c r="D195" s="159" t="s">
        <v>127</v>
      </c>
      <c r="E195" s="167" t="s">
        <v>3</v>
      </c>
      <c r="F195" s="168" t="s">
        <v>325</v>
      </c>
      <c r="H195" s="169">
        <v>91.8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7" t="s">
        <v>127</v>
      </c>
      <c r="AU195" s="167" t="s">
        <v>84</v>
      </c>
      <c r="AV195" s="14" t="s">
        <v>84</v>
      </c>
      <c r="AW195" s="14" t="s">
        <v>35</v>
      </c>
      <c r="AX195" s="14" t="s">
        <v>74</v>
      </c>
      <c r="AY195" s="167" t="s">
        <v>116</v>
      </c>
    </row>
    <row r="196" spans="1:65" s="13" customFormat="1" x14ac:dyDescent="0.2">
      <c r="B196" s="158"/>
      <c r="D196" s="159" t="s">
        <v>127</v>
      </c>
      <c r="E196" s="160" t="s">
        <v>3</v>
      </c>
      <c r="F196" s="161" t="s">
        <v>336</v>
      </c>
      <c r="H196" s="160" t="s">
        <v>3</v>
      </c>
      <c r="I196" s="162"/>
      <c r="L196" s="158"/>
      <c r="M196" s="163"/>
      <c r="N196" s="164"/>
      <c r="O196" s="164"/>
      <c r="P196" s="164"/>
      <c r="Q196" s="164"/>
      <c r="R196" s="164"/>
      <c r="S196" s="164"/>
      <c r="T196" s="165"/>
      <c r="AT196" s="160" t="s">
        <v>127</v>
      </c>
      <c r="AU196" s="160" t="s">
        <v>84</v>
      </c>
      <c r="AV196" s="13" t="s">
        <v>82</v>
      </c>
      <c r="AW196" s="13" t="s">
        <v>35</v>
      </c>
      <c r="AX196" s="13" t="s">
        <v>74</v>
      </c>
      <c r="AY196" s="160" t="s">
        <v>116</v>
      </c>
    </row>
    <row r="197" spans="1:65" s="14" customFormat="1" x14ac:dyDescent="0.2">
      <c r="B197" s="166"/>
      <c r="D197" s="159" t="s">
        <v>127</v>
      </c>
      <c r="E197" s="167" t="s">
        <v>3</v>
      </c>
      <c r="F197" s="168" t="s">
        <v>337</v>
      </c>
      <c r="H197" s="169">
        <v>8.25</v>
      </c>
      <c r="I197" s="170"/>
      <c r="L197" s="166"/>
      <c r="M197" s="171"/>
      <c r="N197" s="172"/>
      <c r="O197" s="172"/>
      <c r="P197" s="172"/>
      <c r="Q197" s="172"/>
      <c r="R197" s="172"/>
      <c r="S197" s="172"/>
      <c r="T197" s="173"/>
      <c r="AT197" s="167" t="s">
        <v>127</v>
      </c>
      <c r="AU197" s="167" t="s">
        <v>84</v>
      </c>
      <c r="AV197" s="14" t="s">
        <v>84</v>
      </c>
      <c r="AW197" s="14" t="s">
        <v>35</v>
      </c>
      <c r="AX197" s="14" t="s">
        <v>74</v>
      </c>
      <c r="AY197" s="167" t="s">
        <v>116</v>
      </c>
    </row>
    <row r="198" spans="1:65" s="13" customFormat="1" x14ac:dyDescent="0.2">
      <c r="B198" s="158"/>
      <c r="D198" s="159" t="s">
        <v>127</v>
      </c>
      <c r="E198" s="160" t="s">
        <v>3</v>
      </c>
      <c r="F198" s="161" t="s">
        <v>338</v>
      </c>
      <c r="H198" s="160" t="s">
        <v>3</v>
      </c>
      <c r="I198" s="162"/>
      <c r="L198" s="158"/>
      <c r="M198" s="163"/>
      <c r="N198" s="164"/>
      <c r="O198" s="164"/>
      <c r="P198" s="164"/>
      <c r="Q198" s="164"/>
      <c r="R198" s="164"/>
      <c r="S198" s="164"/>
      <c r="T198" s="165"/>
      <c r="AT198" s="160" t="s">
        <v>127</v>
      </c>
      <c r="AU198" s="160" t="s">
        <v>84</v>
      </c>
      <c r="AV198" s="13" t="s">
        <v>82</v>
      </c>
      <c r="AW198" s="13" t="s">
        <v>35</v>
      </c>
      <c r="AX198" s="13" t="s">
        <v>74</v>
      </c>
      <c r="AY198" s="160" t="s">
        <v>116</v>
      </c>
    </row>
    <row r="199" spans="1:65" s="14" customFormat="1" x14ac:dyDescent="0.2">
      <c r="B199" s="166"/>
      <c r="D199" s="159" t="s">
        <v>127</v>
      </c>
      <c r="E199" s="167" t="s">
        <v>3</v>
      </c>
      <c r="F199" s="168" t="s">
        <v>339</v>
      </c>
      <c r="H199" s="169">
        <v>1.95</v>
      </c>
      <c r="I199" s="170"/>
      <c r="L199" s="166"/>
      <c r="M199" s="171"/>
      <c r="N199" s="172"/>
      <c r="O199" s="172"/>
      <c r="P199" s="172"/>
      <c r="Q199" s="172"/>
      <c r="R199" s="172"/>
      <c r="S199" s="172"/>
      <c r="T199" s="173"/>
      <c r="AT199" s="167" t="s">
        <v>127</v>
      </c>
      <c r="AU199" s="167" t="s">
        <v>84</v>
      </c>
      <c r="AV199" s="14" t="s">
        <v>84</v>
      </c>
      <c r="AW199" s="14" t="s">
        <v>35</v>
      </c>
      <c r="AX199" s="14" t="s">
        <v>74</v>
      </c>
      <c r="AY199" s="167" t="s">
        <v>116</v>
      </c>
    </row>
    <row r="200" spans="1:65" s="15" customFormat="1" x14ac:dyDescent="0.2">
      <c r="B200" s="174"/>
      <c r="D200" s="159" t="s">
        <v>127</v>
      </c>
      <c r="E200" s="175" t="s">
        <v>3</v>
      </c>
      <c r="F200" s="176" t="s">
        <v>131</v>
      </c>
      <c r="H200" s="177">
        <v>102</v>
      </c>
      <c r="I200" s="178"/>
      <c r="L200" s="174"/>
      <c r="M200" s="179"/>
      <c r="N200" s="180"/>
      <c r="O200" s="180"/>
      <c r="P200" s="180"/>
      <c r="Q200" s="180"/>
      <c r="R200" s="180"/>
      <c r="S200" s="180"/>
      <c r="T200" s="181"/>
      <c r="AT200" s="175" t="s">
        <v>127</v>
      </c>
      <c r="AU200" s="175" t="s">
        <v>84</v>
      </c>
      <c r="AV200" s="15" t="s">
        <v>123</v>
      </c>
      <c r="AW200" s="15" t="s">
        <v>35</v>
      </c>
      <c r="AX200" s="15" t="s">
        <v>82</v>
      </c>
      <c r="AY200" s="175" t="s">
        <v>116</v>
      </c>
    </row>
    <row r="201" spans="1:65" s="2" customFormat="1" ht="16.5" customHeight="1" x14ac:dyDescent="0.2">
      <c r="A201" s="32"/>
      <c r="B201" s="138"/>
      <c r="C201" s="186" t="s">
        <v>340</v>
      </c>
      <c r="D201" s="186" t="s">
        <v>203</v>
      </c>
      <c r="E201" s="187" t="s">
        <v>341</v>
      </c>
      <c r="F201" s="188" t="s">
        <v>342</v>
      </c>
      <c r="G201" s="189" t="s">
        <v>321</v>
      </c>
      <c r="H201" s="190">
        <v>466.2</v>
      </c>
      <c r="I201" s="191"/>
      <c r="J201" s="192">
        <f>ROUND(I201*H201,2)</f>
        <v>0</v>
      </c>
      <c r="K201" s="193"/>
      <c r="L201" s="194"/>
      <c r="M201" s="195" t="s">
        <v>3</v>
      </c>
      <c r="N201" s="196" t="s">
        <v>45</v>
      </c>
      <c r="O201" s="53"/>
      <c r="P201" s="149">
        <f>O201*H201</f>
        <v>0</v>
      </c>
      <c r="Q201" s="149">
        <v>0</v>
      </c>
      <c r="R201" s="149">
        <f>Q201*H201</f>
        <v>0</v>
      </c>
      <c r="S201" s="149">
        <v>0</v>
      </c>
      <c r="T201" s="150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1" t="s">
        <v>316</v>
      </c>
      <c r="AT201" s="151" t="s">
        <v>203</v>
      </c>
      <c r="AU201" s="151" t="s">
        <v>84</v>
      </c>
      <c r="AY201" s="17" t="s">
        <v>116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7" t="s">
        <v>82</v>
      </c>
      <c r="BK201" s="152">
        <f>ROUND(I201*H201,2)</f>
        <v>0</v>
      </c>
      <c r="BL201" s="17" t="s">
        <v>256</v>
      </c>
      <c r="BM201" s="151" t="s">
        <v>343</v>
      </c>
    </row>
    <row r="202" spans="1:65" s="13" customFormat="1" x14ac:dyDescent="0.2">
      <c r="B202" s="158"/>
      <c r="D202" s="159" t="s">
        <v>127</v>
      </c>
      <c r="E202" s="160" t="s">
        <v>3</v>
      </c>
      <c r="F202" s="161" t="s">
        <v>344</v>
      </c>
      <c r="H202" s="160" t="s">
        <v>3</v>
      </c>
      <c r="I202" s="162"/>
      <c r="L202" s="158"/>
      <c r="M202" s="163"/>
      <c r="N202" s="164"/>
      <c r="O202" s="164"/>
      <c r="P202" s="164"/>
      <c r="Q202" s="164"/>
      <c r="R202" s="164"/>
      <c r="S202" s="164"/>
      <c r="T202" s="165"/>
      <c r="AT202" s="160" t="s">
        <v>127</v>
      </c>
      <c r="AU202" s="160" t="s">
        <v>84</v>
      </c>
      <c r="AV202" s="13" t="s">
        <v>82</v>
      </c>
      <c r="AW202" s="13" t="s">
        <v>35</v>
      </c>
      <c r="AX202" s="13" t="s">
        <v>74</v>
      </c>
      <c r="AY202" s="160" t="s">
        <v>116</v>
      </c>
    </row>
    <row r="203" spans="1:65" s="14" customFormat="1" x14ac:dyDescent="0.2">
      <c r="B203" s="166"/>
      <c r="D203" s="159" t="s">
        <v>127</v>
      </c>
      <c r="E203" s="167" t="s">
        <v>3</v>
      </c>
      <c r="F203" s="168" t="s">
        <v>345</v>
      </c>
      <c r="H203" s="169">
        <v>466.2</v>
      </c>
      <c r="I203" s="170"/>
      <c r="L203" s="166"/>
      <c r="M203" s="171"/>
      <c r="N203" s="172"/>
      <c r="O203" s="172"/>
      <c r="P203" s="172"/>
      <c r="Q203" s="172"/>
      <c r="R203" s="172"/>
      <c r="S203" s="172"/>
      <c r="T203" s="173"/>
      <c r="AT203" s="167" t="s">
        <v>127</v>
      </c>
      <c r="AU203" s="167" t="s">
        <v>84</v>
      </c>
      <c r="AV203" s="14" t="s">
        <v>84</v>
      </c>
      <c r="AW203" s="14" t="s">
        <v>35</v>
      </c>
      <c r="AX203" s="14" t="s">
        <v>82</v>
      </c>
      <c r="AY203" s="167" t="s">
        <v>116</v>
      </c>
    </row>
    <row r="204" spans="1:65" s="2" customFormat="1" ht="16.5" customHeight="1" x14ac:dyDescent="0.2">
      <c r="A204" s="32"/>
      <c r="B204" s="138"/>
      <c r="C204" s="139" t="s">
        <v>346</v>
      </c>
      <c r="D204" s="139" t="s">
        <v>119</v>
      </c>
      <c r="E204" s="140" t="s">
        <v>347</v>
      </c>
      <c r="F204" s="141" t="s">
        <v>348</v>
      </c>
      <c r="G204" s="142" t="s">
        <v>349</v>
      </c>
      <c r="H204" s="143">
        <v>1165.5</v>
      </c>
      <c r="I204" s="144"/>
      <c r="J204" s="145">
        <f>ROUND(I204*H204,2)</f>
        <v>0</v>
      </c>
      <c r="K204" s="146"/>
      <c r="L204" s="33"/>
      <c r="M204" s="147" t="s">
        <v>3</v>
      </c>
      <c r="N204" s="148" t="s">
        <v>45</v>
      </c>
      <c r="O204" s="53"/>
      <c r="P204" s="149">
        <f>O204*H204</f>
        <v>0</v>
      </c>
      <c r="Q204" s="149">
        <v>1.1E-4</v>
      </c>
      <c r="R204" s="149">
        <f>Q204*H204</f>
        <v>0.12820500000000001</v>
      </c>
      <c r="S204" s="149">
        <v>0</v>
      </c>
      <c r="T204" s="150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1" t="s">
        <v>256</v>
      </c>
      <c r="AT204" s="151" t="s">
        <v>119</v>
      </c>
      <c r="AU204" s="151" t="s">
        <v>84</v>
      </c>
      <c r="AY204" s="17" t="s">
        <v>116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7" t="s">
        <v>82</v>
      </c>
      <c r="BK204" s="152">
        <f>ROUND(I204*H204,2)</f>
        <v>0</v>
      </c>
      <c r="BL204" s="17" t="s">
        <v>256</v>
      </c>
      <c r="BM204" s="151" t="s">
        <v>350</v>
      </c>
    </row>
    <row r="205" spans="1:65" s="14" customFormat="1" x14ac:dyDescent="0.2">
      <c r="B205" s="166"/>
      <c r="D205" s="159" t="s">
        <v>127</v>
      </c>
      <c r="E205" s="167" t="s">
        <v>3</v>
      </c>
      <c r="F205" s="168" t="s">
        <v>351</v>
      </c>
      <c r="H205" s="169">
        <v>1165.5</v>
      </c>
      <c r="I205" s="170"/>
      <c r="L205" s="166"/>
      <c r="M205" s="171"/>
      <c r="N205" s="172"/>
      <c r="O205" s="172"/>
      <c r="P205" s="172"/>
      <c r="Q205" s="172"/>
      <c r="R205" s="172"/>
      <c r="S205" s="172"/>
      <c r="T205" s="173"/>
      <c r="AT205" s="167" t="s">
        <v>127</v>
      </c>
      <c r="AU205" s="167" t="s">
        <v>84</v>
      </c>
      <c r="AV205" s="14" t="s">
        <v>84</v>
      </c>
      <c r="AW205" s="14" t="s">
        <v>35</v>
      </c>
      <c r="AX205" s="14" t="s">
        <v>82</v>
      </c>
      <c r="AY205" s="167" t="s">
        <v>116</v>
      </c>
    </row>
    <row r="206" spans="1:65" s="2" customFormat="1" ht="49.05" customHeight="1" x14ac:dyDescent="0.2">
      <c r="A206" s="32"/>
      <c r="B206" s="138"/>
      <c r="C206" s="139" t="s">
        <v>352</v>
      </c>
      <c r="D206" s="139" t="s">
        <v>119</v>
      </c>
      <c r="E206" s="140" t="s">
        <v>353</v>
      </c>
      <c r="F206" s="141" t="s">
        <v>354</v>
      </c>
      <c r="G206" s="142" t="s">
        <v>136</v>
      </c>
      <c r="H206" s="143">
        <v>1</v>
      </c>
      <c r="I206" s="144"/>
      <c r="J206" s="145">
        <f>ROUND(I206*H206,2)</f>
        <v>0</v>
      </c>
      <c r="K206" s="146"/>
      <c r="L206" s="33"/>
      <c r="M206" s="147" t="s">
        <v>3</v>
      </c>
      <c r="N206" s="148" t="s">
        <v>45</v>
      </c>
      <c r="O206" s="53"/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1" t="s">
        <v>256</v>
      </c>
      <c r="AT206" s="151" t="s">
        <v>119</v>
      </c>
      <c r="AU206" s="151" t="s">
        <v>84</v>
      </c>
      <c r="AY206" s="17" t="s">
        <v>116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7" t="s">
        <v>82</v>
      </c>
      <c r="BK206" s="152">
        <f>ROUND(I206*H206,2)</f>
        <v>0</v>
      </c>
      <c r="BL206" s="17" t="s">
        <v>256</v>
      </c>
      <c r="BM206" s="151" t="s">
        <v>355</v>
      </c>
    </row>
    <row r="207" spans="1:65" s="2" customFormat="1" x14ac:dyDescent="0.2">
      <c r="A207" s="32"/>
      <c r="B207" s="33"/>
      <c r="C207" s="32"/>
      <c r="D207" s="153" t="s">
        <v>125</v>
      </c>
      <c r="E207" s="32"/>
      <c r="F207" s="154" t="s">
        <v>356</v>
      </c>
      <c r="G207" s="32"/>
      <c r="H207" s="32"/>
      <c r="I207" s="155"/>
      <c r="J207" s="32"/>
      <c r="K207" s="32"/>
      <c r="L207" s="33"/>
      <c r="M207" s="156"/>
      <c r="N207" s="157"/>
      <c r="O207" s="53"/>
      <c r="P207" s="53"/>
      <c r="Q207" s="53"/>
      <c r="R207" s="53"/>
      <c r="S207" s="53"/>
      <c r="T207" s="54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125</v>
      </c>
      <c r="AU207" s="17" t="s">
        <v>84</v>
      </c>
    </row>
    <row r="208" spans="1:65" s="12" customFormat="1" ht="22.8" customHeight="1" x14ac:dyDescent="0.25">
      <c r="B208" s="125"/>
      <c r="D208" s="126" t="s">
        <v>73</v>
      </c>
      <c r="E208" s="136" t="s">
        <v>357</v>
      </c>
      <c r="F208" s="136" t="s">
        <v>358</v>
      </c>
      <c r="I208" s="128"/>
      <c r="J208" s="137">
        <f>BK208</f>
        <v>0</v>
      </c>
      <c r="L208" s="125"/>
      <c r="M208" s="130"/>
      <c r="N208" s="131"/>
      <c r="O208" s="131"/>
      <c r="P208" s="132">
        <f>SUM(P209:P212)</f>
        <v>0</v>
      </c>
      <c r="Q208" s="131"/>
      <c r="R208" s="132">
        <f>SUM(R209:R212)</f>
        <v>0</v>
      </c>
      <c r="S208" s="131"/>
      <c r="T208" s="133">
        <f>SUM(T209:T212)</f>
        <v>0</v>
      </c>
      <c r="AR208" s="126" t="s">
        <v>84</v>
      </c>
      <c r="AT208" s="134" t="s">
        <v>73</v>
      </c>
      <c r="AU208" s="134" t="s">
        <v>82</v>
      </c>
      <c r="AY208" s="126" t="s">
        <v>116</v>
      </c>
      <c r="BK208" s="135">
        <f>SUM(BK209:BK212)</f>
        <v>0</v>
      </c>
    </row>
    <row r="209" spans="1:65" s="2" customFormat="1" ht="37.799999999999997" customHeight="1" x14ac:dyDescent="0.2">
      <c r="A209" s="32"/>
      <c r="B209" s="138"/>
      <c r="C209" s="139" t="s">
        <v>359</v>
      </c>
      <c r="D209" s="139" t="s">
        <v>119</v>
      </c>
      <c r="E209" s="140" t="s">
        <v>360</v>
      </c>
      <c r="F209" s="141" t="s">
        <v>361</v>
      </c>
      <c r="G209" s="142" t="s">
        <v>362</v>
      </c>
      <c r="H209" s="143">
        <v>1</v>
      </c>
      <c r="I209" s="144"/>
      <c r="J209" s="145">
        <f>ROUND(I209*H209,2)</f>
        <v>0</v>
      </c>
      <c r="K209" s="146"/>
      <c r="L209" s="33"/>
      <c r="M209" s="147" t="s">
        <v>3</v>
      </c>
      <c r="N209" s="148" t="s">
        <v>45</v>
      </c>
      <c r="O209" s="53"/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1" t="s">
        <v>256</v>
      </c>
      <c r="AT209" s="151" t="s">
        <v>119</v>
      </c>
      <c r="AU209" s="151" t="s">
        <v>84</v>
      </c>
      <c r="AY209" s="17" t="s">
        <v>116</v>
      </c>
      <c r="BE209" s="152">
        <f>IF(N209="základní",J209,0)</f>
        <v>0</v>
      </c>
      <c r="BF209" s="152">
        <f>IF(N209="snížená",J209,0)</f>
        <v>0</v>
      </c>
      <c r="BG209" s="152">
        <f>IF(N209="zákl. přenesená",J209,0)</f>
        <v>0</v>
      </c>
      <c r="BH209" s="152">
        <f>IF(N209="sníž. přenesená",J209,0)</f>
        <v>0</v>
      </c>
      <c r="BI209" s="152">
        <f>IF(N209="nulová",J209,0)</f>
        <v>0</v>
      </c>
      <c r="BJ209" s="17" t="s">
        <v>82</v>
      </c>
      <c r="BK209" s="152">
        <f>ROUND(I209*H209,2)</f>
        <v>0</v>
      </c>
      <c r="BL209" s="17" t="s">
        <v>256</v>
      </c>
      <c r="BM209" s="151" t="s">
        <v>363</v>
      </c>
    </row>
    <row r="210" spans="1:65" s="2" customFormat="1" ht="24.15" customHeight="1" x14ac:dyDescent="0.2">
      <c r="A210" s="32"/>
      <c r="B210" s="138"/>
      <c r="C210" s="139" t="s">
        <v>316</v>
      </c>
      <c r="D210" s="139" t="s">
        <v>119</v>
      </c>
      <c r="E210" s="140" t="s">
        <v>364</v>
      </c>
      <c r="F210" s="141" t="s">
        <v>365</v>
      </c>
      <c r="G210" s="142" t="s">
        <v>362</v>
      </c>
      <c r="H210" s="143">
        <v>1</v>
      </c>
      <c r="I210" s="144"/>
      <c r="J210" s="145">
        <f>ROUND(I210*H210,2)</f>
        <v>0</v>
      </c>
      <c r="K210" s="146"/>
      <c r="L210" s="33"/>
      <c r="M210" s="147" t="s">
        <v>3</v>
      </c>
      <c r="N210" s="148" t="s">
        <v>45</v>
      </c>
      <c r="O210" s="53"/>
      <c r="P210" s="149">
        <f>O210*H210</f>
        <v>0</v>
      </c>
      <c r="Q210" s="149">
        <v>0</v>
      </c>
      <c r="R210" s="149">
        <f>Q210*H210</f>
        <v>0</v>
      </c>
      <c r="S210" s="149">
        <v>0</v>
      </c>
      <c r="T210" s="150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1" t="s">
        <v>256</v>
      </c>
      <c r="AT210" s="151" t="s">
        <v>119</v>
      </c>
      <c r="AU210" s="151" t="s">
        <v>84</v>
      </c>
      <c r="AY210" s="17" t="s">
        <v>116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7" t="s">
        <v>82</v>
      </c>
      <c r="BK210" s="152">
        <f>ROUND(I210*H210,2)</f>
        <v>0</v>
      </c>
      <c r="BL210" s="17" t="s">
        <v>256</v>
      </c>
      <c r="BM210" s="151" t="s">
        <v>366</v>
      </c>
    </row>
    <row r="211" spans="1:65" s="2" customFormat="1" ht="49.05" customHeight="1" x14ac:dyDescent="0.2">
      <c r="A211" s="32"/>
      <c r="B211" s="138"/>
      <c r="C211" s="139" t="s">
        <v>367</v>
      </c>
      <c r="D211" s="139" t="s">
        <v>119</v>
      </c>
      <c r="E211" s="140" t="s">
        <v>368</v>
      </c>
      <c r="F211" s="141" t="s">
        <v>369</v>
      </c>
      <c r="G211" s="142" t="s">
        <v>136</v>
      </c>
      <c r="H211" s="143">
        <v>1</v>
      </c>
      <c r="I211" s="144"/>
      <c r="J211" s="145">
        <f>ROUND(I211*H211,2)</f>
        <v>0</v>
      </c>
      <c r="K211" s="146"/>
      <c r="L211" s="33"/>
      <c r="M211" s="147" t="s">
        <v>3</v>
      </c>
      <c r="N211" s="148" t="s">
        <v>45</v>
      </c>
      <c r="O211" s="53"/>
      <c r="P211" s="149">
        <f>O211*H211</f>
        <v>0</v>
      </c>
      <c r="Q211" s="149">
        <v>0</v>
      </c>
      <c r="R211" s="149">
        <f>Q211*H211</f>
        <v>0</v>
      </c>
      <c r="S211" s="149">
        <v>0</v>
      </c>
      <c r="T211" s="150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1" t="s">
        <v>256</v>
      </c>
      <c r="AT211" s="151" t="s">
        <v>119</v>
      </c>
      <c r="AU211" s="151" t="s">
        <v>84</v>
      </c>
      <c r="AY211" s="17" t="s">
        <v>116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7" t="s">
        <v>82</v>
      </c>
      <c r="BK211" s="152">
        <f>ROUND(I211*H211,2)</f>
        <v>0</v>
      </c>
      <c r="BL211" s="17" t="s">
        <v>256</v>
      </c>
      <c r="BM211" s="151" t="s">
        <v>370</v>
      </c>
    </row>
    <row r="212" spans="1:65" s="2" customFormat="1" x14ac:dyDescent="0.2">
      <c r="A212" s="32"/>
      <c r="B212" s="33"/>
      <c r="C212" s="32"/>
      <c r="D212" s="153" t="s">
        <v>125</v>
      </c>
      <c r="E212" s="32"/>
      <c r="F212" s="154" t="s">
        <v>371</v>
      </c>
      <c r="G212" s="32"/>
      <c r="H212" s="32"/>
      <c r="I212" s="155"/>
      <c r="J212" s="32"/>
      <c r="K212" s="32"/>
      <c r="L212" s="33"/>
      <c r="M212" s="156"/>
      <c r="N212" s="157"/>
      <c r="O212" s="53"/>
      <c r="P212" s="53"/>
      <c r="Q212" s="53"/>
      <c r="R212" s="53"/>
      <c r="S212" s="53"/>
      <c r="T212" s="54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125</v>
      </c>
      <c r="AU212" s="17" t="s">
        <v>84</v>
      </c>
    </row>
    <row r="213" spans="1:65" s="12" customFormat="1" ht="25.95" customHeight="1" x14ac:dyDescent="0.25">
      <c r="B213" s="125"/>
      <c r="D213" s="126" t="s">
        <v>73</v>
      </c>
      <c r="E213" s="127" t="s">
        <v>203</v>
      </c>
      <c r="F213" s="127" t="s">
        <v>372</v>
      </c>
      <c r="I213" s="128"/>
      <c r="J213" s="129">
        <f>BK213</f>
        <v>0</v>
      </c>
      <c r="L213" s="125"/>
      <c r="M213" s="130"/>
      <c r="N213" s="131"/>
      <c r="O213" s="131"/>
      <c r="P213" s="132">
        <f>P214+P221</f>
        <v>0</v>
      </c>
      <c r="Q213" s="131"/>
      <c r="R213" s="132">
        <f>R214+R221</f>
        <v>10.530875</v>
      </c>
      <c r="S213" s="131"/>
      <c r="T213" s="133">
        <f>T214+T221</f>
        <v>0</v>
      </c>
      <c r="AR213" s="126" t="s">
        <v>139</v>
      </c>
      <c r="AT213" s="134" t="s">
        <v>73</v>
      </c>
      <c r="AU213" s="134" t="s">
        <v>74</v>
      </c>
      <c r="AY213" s="126" t="s">
        <v>116</v>
      </c>
      <c r="BK213" s="135">
        <f>BK214+BK221</f>
        <v>0</v>
      </c>
    </row>
    <row r="214" spans="1:65" s="12" customFormat="1" ht="22.8" customHeight="1" x14ac:dyDescent="0.25">
      <c r="B214" s="125"/>
      <c r="D214" s="126" t="s">
        <v>73</v>
      </c>
      <c r="E214" s="136" t="s">
        <v>373</v>
      </c>
      <c r="F214" s="136" t="s">
        <v>374</v>
      </c>
      <c r="I214" s="128"/>
      <c r="J214" s="137">
        <f>BK214</f>
        <v>0</v>
      </c>
      <c r="L214" s="125"/>
      <c r="M214" s="130"/>
      <c r="N214" s="131"/>
      <c r="O214" s="131"/>
      <c r="P214" s="132">
        <f>SUM(P215:P220)</f>
        <v>0</v>
      </c>
      <c r="Q214" s="131"/>
      <c r="R214" s="132">
        <f>SUM(R215:R220)</f>
        <v>2.7375E-2</v>
      </c>
      <c r="S214" s="131"/>
      <c r="T214" s="133">
        <f>SUM(T215:T220)</f>
        <v>0</v>
      </c>
      <c r="AR214" s="126" t="s">
        <v>139</v>
      </c>
      <c r="AT214" s="134" t="s">
        <v>73</v>
      </c>
      <c r="AU214" s="134" t="s">
        <v>82</v>
      </c>
      <c r="AY214" s="126" t="s">
        <v>116</v>
      </c>
      <c r="BK214" s="135">
        <f>SUM(BK215:BK220)</f>
        <v>0</v>
      </c>
    </row>
    <row r="215" spans="1:65" s="2" customFormat="1" ht="49.05" customHeight="1" x14ac:dyDescent="0.2">
      <c r="A215" s="32"/>
      <c r="B215" s="138"/>
      <c r="C215" s="139" t="s">
        <v>375</v>
      </c>
      <c r="D215" s="139" t="s">
        <v>119</v>
      </c>
      <c r="E215" s="140" t="s">
        <v>376</v>
      </c>
      <c r="F215" s="141" t="s">
        <v>377</v>
      </c>
      <c r="G215" s="142" t="s">
        <v>321</v>
      </c>
      <c r="H215" s="143">
        <v>50</v>
      </c>
      <c r="I215" s="144"/>
      <c r="J215" s="145">
        <f>ROUND(I215*H215,2)</f>
        <v>0</v>
      </c>
      <c r="K215" s="146"/>
      <c r="L215" s="33"/>
      <c r="M215" s="147" t="s">
        <v>3</v>
      </c>
      <c r="N215" s="148" t="s">
        <v>45</v>
      </c>
      <c r="O215" s="53"/>
      <c r="P215" s="149">
        <f>O215*H215</f>
        <v>0</v>
      </c>
      <c r="Q215" s="149">
        <v>0</v>
      </c>
      <c r="R215" s="149">
        <f>Q215*H215</f>
        <v>0</v>
      </c>
      <c r="S215" s="149">
        <v>0</v>
      </c>
      <c r="T215" s="150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1" t="s">
        <v>378</v>
      </c>
      <c r="AT215" s="151" t="s">
        <v>119</v>
      </c>
      <c r="AU215" s="151" t="s">
        <v>84</v>
      </c>
      <c r="AY215" s="17" t="s">
        <v>116</v>
      </c>
      <c r="BE215" s="152">
        <f>IF(N215="základní",J215,0)</f>
        <v>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17" t="s">
        <v>82</v>
      </c>
      <c r="BK215" s="152">
        <f>ROUND(I215*H215,2)</f>
        <v>0</v>
      </c>
      <c r="BL215" s="17" t="s">
        <v>378</v>
      </c>
      <c r="BM215" s="151" t="s">
        <v>379</v>
      </c>
    </row>
    <row r="216" spans="1:65" s="2" customFormat="1" x14ac:dyDescent="0.2">
      <c r="A216" s="32"/>
      <c r="B216" s="33"/>
      <c r="C216" s="32"/>
      <c r="D216" s="153" t="s">
        <v>125</v>
      </c>
      <c r="E216" s="32"/>
      <c r="F216" s="154" t="s">
        <v>380</v>
      </c>
      <c r="G216" s="32"/>
      <c r="H216" s="32"/>
      <c r="I216" s="155"/>
      <c r="J216" s="32"/>
      <c r="K216" s="32"/>
      <c r="L216" s="33"/>
      <c r="M216" s="156"/>
      <c r="N216" s="157"/>
      <c r="O216" s="53"/>
      <c r="P216" s="53"/>
      <c r="Q216" s="53"/>
      <c r="R216" s="53"/>
      <c r="S216" s="53"/>
      <c r="T216" s="54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125</v>
      </c>
      <c r="AU216" s="17" t="s">
        <v>84</v>
      </c>
    </row>
    <row r="217" spans="1:65" s="2" customFormat="1" ht="33" customHeight="1" x14ac:dyDescent="0.2">
      <c r="A217" s="32"/>
      <c r="B217" s="138"/>
      <c r="C217" s="186" t="s">
        <v>381</v>
      </c>
      <c r="D217" s="186" t="s">
        <v>203</v>
      </c>
      <c r="E217" s="187" t="s">
        <v>382</v>
      </c>
      <c r="F217" s="188" t="s">
        <v>383</v>
      </c>
      <c r="G217" s="189" t="s">
        <v>321</v>
      </c>
      <c r="H217" s="190">
        <v>50</v>
      </c>
      <c r="I217" s="191"/>
      <c r="J217" s="192">
        <f>ROUND(I217*H217,2)</f>
        <v>0</v>
      </c>
      <c r="K217" s="193"/>
      <c r="L217" s="194"/>
      <c r="M217" s="195" t="s">
        <v>3</v>
      </c>
      <c r="N217" s="196" t="s">
        <v>45</v>
      </c>
      <c r="O217" s="53"/>
      <c r="P217" s="149">
        <f>O217*H217</f>
        <v>0</v>
      </c>
      <c r="Q217" s="149">
        <v>2.5999999999999998E-4</v>
      </c>
      <c r="R217" s="149">
        <f>Q217*H217</f>
        <v>1.2999999999999999E-2</v>
      </c>
      <c r="S217" s="149">
        <v>0</v>
      </c>
      <c r="T217" s="150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1" t="s">
        <v>384</v>
      </c>
      <c r="AT217" s="151" t="s">
        <v>203</v>
      </c>
      <c r="AU217" s="151" t="s">
        <v>84</v>
      </c>
      <c r="AY217" s="17" t="s">
        <v>116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7" t="s">
        <v>82</v>
      </c>
      <c r="BK217" s="152">
        <f>ROUND(I217*H217,2)</f>
        <v>0</v>
      </c>
      <c r="BL217" s="17" t="s">
        <v>378</v>
      </c>
      <c r="BM217" s="151" t="s">
        <v>385</v>
      </c>
    </row>
    <row r="218" spans="1:65" s="2" customFormat="1" ht="24.15" customHeight="1" x14ac:dyDescent="0.2">
      <c r="A218" s="32"/>
      <c r="B218" s="138"/>
      <c r="C218" s="186" t="s">
        <v>386</v>
      </c>
      <c r="D218" s="186" t="s">
        <v>203</v>
      </c>
      <c r="E218" s="187" t="s">
        <v>387</v>
      </c>
      <c r="F218" s="188" t="s">
        <v>388</v>
      </c>
      <c r="G218" s="189" t="s">
        <v>321</v>
      </c>
      <c r="H218" s="190">
        <v>57.5</v>
      </c>
      <c r="I218" s="191"/>
      <c r="J218" s="192">
        <f>ROUND(I218*H218,2)</f>
        <v>0</v>
      </c>
      <c r="K218" s="193"/>
      <c r="L218" s="194"/>
      <c r="M218" s="195" t="s">
        <v>3</v>
      </c>
      <c r="N218" s="196" t="s">
        <v>45</v>
      </c>
      <c r="O218" s="53"/>
      <c r="P218" s="149">
        <f>O218*H218</f>
        <v>0</v>
      </c>
      <c r="Q218" s="149">
        <v>2.5000000000000001E-4</v>
      </c>
      <c r="R218" s="149">
        <f>Q218*H218</f>
        <v>1.4375000000000001E-2</v>
      </c>
      <c r="S218" s="149">
        <v>0</v>
      </c>
      <c r="T218" s="150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1" t="s">
        <v>389</v>
      </c>
      <c r="AT218" s="151" t="s">
        <v>203</v>
      </c>
      <c r="AU218" s="151" t="s">
        <v>84</v>
      </c>
      <c r="AY218" s="17" t="s">
        <v>116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7" t="s">
        <v>82</v>
      </c>
      <c r="BK218" s="152">
        <f>ROUND(I218*H218,2)</f>
        <v>0</v>
      </c>
      <c r="BL218" s="17" t="s">
        <v>389</v>
      </c>
      <c r="BM218" s="151" t="s">
        <v>390</v>
      </c>
    </row>
    <row r="219" spans="1:65" s="14" customFormat="1" x14ac:dyDescent="0.2">
      <c r="B219" s="166"/>
      <c r="D219" s="159" t="s">
        <v>127</v>
      </c>
      <c r="F219" s="168" t="s">
        <v>391</v>
      </c>
      <c r="H219" s="169">
        <v>57.5</v>
      </c>
      <c r="I219" s="170"/>
      <c r="L219" s="166"/>
      <c r="M219" s="171"/>
      <c r="N219" s="172"/>
      <c r="O219" s="172"/>
      <c r="P219" s="172"/>
      <c r="Q219" s="172"/>
      <c r="R219" s="172"/>
      <c r="S219" s="172"/>
      <c r="T219" s="173"/>
      <c r="AT219" s="167" t="s">
        <v>127</v>
      </c>
      <c r="AU219" s="167" t="s">
        <v>84</v>
      </c>
      <c r="AV219" s="14" t="s">
        <v>84</v>
      </c>
      <c r="AW219" s="14" t="s">
        <v>4</v>
      </c>
      <c r="AX219" s="14" t="s">
        <v>82</v>
      </c>
      <c r="AY219" s="167" t="s">
        <v>116</v>
      </c>
    </row>
    <row r="220" spans="1:65" s="2" customFormat="1" ht="24.15" customHeight="1" x14ac:dyDescent="0.2">
      <c r="A220" s="32"/>
      <c r="B220" s="138"/>
      <c r="C220" s="139" t="s">
        <v>392</v>
      </c>
      <c r="D220" s="139" t="s">
        <v>119</v>
      </c>
      <c r="E220" s="140" t="s">
        <v>393</v>
      </c>
      <c r="F220" s="141" t="s">
        <v>394</v>
      </c>
      <c r="G220" s="142" t="s">
        <v>362</v>
      </c>
      <c r="H220" s="143">
        <v>1</v>
      </c>
      <c r="I220" s="144"/>
      <c r="J220" s="145">
        <f>ROUND(I220*H220,2)</f>
        <v>0</v>
      </c>
      <c r="K220" s="146"/>
      <c r="L220" s="33"/>
      <c r="M220" s="147" t="s">
        <v>3</v>
      </c>
      <c r="N220" s="148" t="s">
        <v>45</v>
      </c>
      <c r="O220" s="53"/>
      <c r="P220" s="149">
        <f>O220*H220</f>
        <v>0</v>
      </c>
      <c r="Q220" s="149">
        <v>0</v>
      </c>
      <c r="R220" s="149">
        <f>Q220*H220</f>
        <v>0</v>
      </c>
      <c r="S220" s="149">
        <v>0</v>
      </c>
      <c r="T220" s="150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1" t="s">
        <v>378</v>
      </c>
      <c r="AT220" s="151" t="s">
        <v>119</v>
      </c>
      <c r="AU220" s="151" t="s">
        <v>84</v>
      </c>
      <c r="AY220" s="17" t="s">
        <v>116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7" t="s">
        <v>82</v>
      </c>
      <c r="BK220" s="152">
        <f>ROUND(I220*H220,2)</f>
        <v>0</v>
      </c>
      <c r="BL220" s="17" t="s">
        <v>378</v>
      </c>
      <c r="BM220" s="151" t="s">
        <v>395</v>
      </c>
    </row>
    <row r="221" spans="1:65" s="12" customFormat="1" ht="22.8" customHeight="1" x14ac:dyDescent="0.25">
      <c r="B221" s="125"/>
      <c r="D221" s="126" t="s">
        <v>73</v>
      </c>
      <c r="E221" s="136" t="s">
        <v>396</v>
      </c>
      <c r="F221" s="136" t="s">
        <v>397</v>
      </c>
      <c r="I221" s="128"/>
      <c r="J221" s="137">
        <f>BK221</f>
        <v>0</v>
      </c>
      <c r="L221" s="125"/>
      <c r="M221" s="130"/>
      <c r="N221" s="131"/>
      <c r="O221" s="131"/>
      <c r="P221" s="132">
        <f>SUM(P222:P236)</f>
        <v>0</v>
      </c>
      <c r="Q221" s="131"/>
      <c r="R221" s="132">
        <f>SUM(R222:R236)</f>
        <v>10.503500000000001</v>
      </c>
      <c r="S221" s="131"/>
      <c r="T221" s="133">
        <f>SUM(T222:T236)</f>
        <v>0</v>
      </c>
      <c r="AR221" s="126" t="s">
        <v>139</v>
      </c>
      <c r="AT221" s="134" t="s">
        <v>73</v>
      </c>
      <c r="AU221" s="134" t="s">
        <v>82</v>
      </c>
      <c r="AY221" s="126" t="s">
        <v>116</v>
      </c>
      <c r="BK221" s="135">
        <f>SUM(BK222:BK236)</f>
        <v>0</v>
      </c>
    </row>
    <row r="222" spans="1:65" s="2" customFormat="1" ht="62.7" customHeight="1" x14ac:dyDescent="0.2">
      <c r="A222" s="32"/>
      <c r="B222" s="138"/>
      <c r="C222" s="139" t="s">
        <v>398</v>
      </c>
      <c r="D222" s="139" t="s">
        <v>119</v>
      </c>
      <c r="E222" s="140" t="s">
        <v>399</v>
      </c>
      <c r="F222" s="141" t="s">
        <v>400</v>
      </c>
      <c r="G222" s="142" t="s">
        <v>321</v>
      </c>
      <c r="H222" s="143">
        <v>10.5</v>
      </c>
      <c r="I222" s="144"/>
      <c r="J222" s="145">
        <f>ROUND(I222*H222,2)</f>
        <v>0</v>
      </c>
      <c r="K222" s="146"/>
      <c r="L222" s="33"/>
      <c r="M222" s="147" t="s">
        <v>3</v>
      </c>
      <c r="N222" s="148" t="s">
        <v>45</v>
      </c>
      <c r="O222" s="53"/>
      <c r="P222" s="149">
        <f>O222*H222</f>
        <v>0</v>
      </c>
      <c r="Q222" s="149">
        <v>0</v>
      </c>
      <c r="R222" s="149">
        <f>Q222*H222</f>
        <v>0</v>
      </c>
      <c r="S222" s="149">
        <v>0</v>
      </c>
      <c r="T222" s="150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1" t="s">
        <v>378</v>
      </c>
      <c r="AT222" s="151" t="s">
        <v>119</v>
      </c>
      <c r="AU222" s="151" t="s">
        <v>84</v>
      </c>
      <c r="AY222" s="17" t="s">
        <v>116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7" t="s">
        <v>82</v>
      </c>
      <c r="BK222" s="152">
        <f>ROUND(I222*H222,2)</f>
        <v>0</v>
      </c>
      <c r="BL222" s="17" t="s">
        <v>378</v>
      </c>
      <c r="BM222" s="151" t="s">
        <v>401</v>
      </c>
    </row>
    <row r="223" spans="1:65" s="2" customFormat="1" x14ac:dyDescent="0.2">
      <c r="A223" s="32"/>
      <c r="B223" s="33"/>
      <c r="C223" s="32"/>
      <c r="D223" s="153" t="s">
        <v>125</v>
      </c>
      <c r="E223" s="32"/>
      <c r="F223" s="154" t="s">
        <v>402</v>
      </c>
      <c r="G223" s="32"/>
      <c r="H223" s="32"/>
      <c r="I223" s="155"/>
      <c r="J223" s="32"/>
      <c r="K223" s="32"/>
      <c r="L223" s="33"/>
      <c r="M223" s="156"/>
      <c r="N223" s="157"/>
      <c r="O223" s="53"/>
      <c r="P223" s="53"/>
      <c r="Q223" s="53"/>
      <c r="R223" s="53"/>
      <c r="S223" s="53"/>
      <c r="T223" s="54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125</v>
      </c>
      <c r="AU223" s="17" t="s">
        <v>84</v>
      </c>
    </row>
    <row r="224" spans="1:65" s="14" customFormat="1" x14ac:dyDescent="0.2">
      <c r="B224" s="166"/>
      <c r="D224" s="159" t="s">
        <v>127</v>
      </c>
      <c r="E224" s="167" t="s">
        <v>3</v>
      </c>
      <c r="F224" s="168" t="s">
        <v>403</v>
      </c>
      <c r="H224" s="169">
        <v>10.5</v>
      </c>
      <c r="I224" s="170"/>
      <c r="L224" s="166"/>
      <c r="M224" s="171"/>
      <c r="N224" s="172"/>
      <c r="O224" s="172"/>
      <c r="P224" s="172"/>
      <c r="Q224" s="172"/>
      <c r="R224" s="172"/>
      <c r="S224" s="172"/>
      <c r="T224" s="173"/>
      <c r="AT224" s="167" t="s">
        <v>127</v>
      </c>
      <c r="AU224" s="167" t="s">
        <v>84</v>
      </c>
      <c r="AV224" s="14" t="s">
        <v>84</v>
      </c>
      <c r="AW224" s="14" t="s">
        <v>35</v>
      </c>
      <c r="AX224" s="14" t="s">
        <v>82</v>
      </c>
      <c r="AY224" s="167" t="s">
        <v>116</v>
      </c>
    </row>
    <row r="225" spans="1:65" s="2" customFormat="1" ht="44.25" customHeight="1" x14ac:dyDescent="0.2">
      <c r="A225" s="32"/>
      <c r="B225" s="138"/>
      <c r="C225" s="139" t="s">
        <v>404</v>
      </c>
      <c r="D225" s="139" t="s">
        <v>119</v>
      </c>
      <c r="E225" s="140" t="s">
        <v>405</v>
      </c>
      <c r="F225" s="141" t="s">
        <v>406</v>
      </c>
      <c r="G225" s="142" t="s">
        <v>122</v>
      </c>
      <c r="H225" s="143">
        <v>5</v>
      </c>
      <c r="I225" s="144"/>
      <c r="J225" s="145">
        <f>ROUND(I225*H225,2)</f>
        <v>0</v>
      </c>
      <c r="K225" s="146"/>
      <c r="L225" s="33"/>
      <c r="M225" s="147" t="s">
        <v>3</v>
      </c>
      <c r="N225" s="148" t="s">
        <v>45</v>
      </c>
      <c r="O225" s="53"/>
      <c r="P225" s="149">
        <f>O225*H225</f>
        <v>0</v>
      </c>
      <c r="Q225" s="149">
        <v>0</v>
      </c>
      <c r="R225" s="149">
        <f>Q225*H225</f>
        <v>0</v>
      </c>
      <c r="S225" s="149">
        <v>0</v>
      </c>
      <c r="T225" s="150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1" t="s">
        <v>378</v>
      </c>
      <c r="AT225" s="151" t="s">
        <v>119</v>
      </c>
      <c r="AU225" s="151" t="s">
        <v>84</v>
      </c>
      <c r="AY225" s="17" t="s">
        <v>116</v>
      </c>
      <c r="BE225" s="152">
        <f>IF(N225="základní",J225,0)</f>
        <v>0</v>
      </c>
      <c r="BF225" s="152">
        <f>IF(N225="snížená",J225,0)</f>
        <v>0</v>
      </c>
      <c r="BG225" s="152">
        <f>IF(N225="zákl. přenesená",J225,0)</f>
        <v>0</v>
      </c>
      <c r="BH225" s="152">
        <f>IF(N225="sníž. přenesená",J225,0)</f>
        <v>0</v>
      </c>
      <c r="BI225" s="152">
        <f>IF(N225="nulová",J225,0)</f>
        <v>0</v>
      </c>
      <c r="BJ225" s="17" t="s">
        <v>82</v>
      </c>
      <c r="BK225" s="152">
        <f>ROUND(I225*H225,2)</f>
        <v>0</v>
      </c>
      <c r="BL225" s="17" t="s">
        <v>378</v>
      </c>
      <c r="BM225" s="151" t="s">
        <v>407</v>
      </c>
    </row>
    <row r="226" spans="1:65" s="2" customFormat="1" x14ac:dyDescent="0.2">
      <c r="A226" s="32"/>
      <c r="B226" s="33"/>
      <c r="C226" s="32"/>
      <c r="D226" s="153" t="s">
        <v>125</v>
      </c>
      <c r="E226" s="32"/>
      <c r="F226" s="154" t="s">
        <v>408</v>
      </c>
      <c r="G226" s="32"/>
      <c r="H226" s="32"/>
      <c r="I226" s="155"/>
      <c r="J226" s="32"/>
      <c r="K226" s="32"/>
      <c r="L226" s="33"/>
      <c r="M226" s="156"/>
      <c r="N226" s="157"/>
      <c r="O226" s="53"/>
      <c r="P226" s="53"/>
      <c r="Q226" s="53"/>
      <c r="R226" s="53"/>
      <c r="S226" s="53"/>
      <c r="T226" s="54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7" t="s">
        <v>125</v>
      </c>
      <c r="AU226" s="17" t="s">
        <v>84</v>
      </c>
    </row>
    <row r="227" spans="1:65" s="2" customFormat="1" ht="55.5" customHeight="1" x14ac:dyDescent="0.2">
      <c r="A227" s="32"/>
      <c r="B227" s="138"/>
      <c r="C227" s="139" t="s">
        <v>409</v>
      </c>
      <c r="D227" s="139" t="s">
        <v>119</v>
      </c>
      <c r="E227" s="140" t="s">
        <v>410</v>
      </c>
      <c r="F227" s="141" t="s">
        <v>411</v>
      </c>
      <c r="G227" s="142" t="s">
        <v>321</v>
      </c>
      <c r="H227" s="143">
        <v>50</v>
      </c>
      <c r="I227" s="144"/>
      <c r="J227" s="145">
        <f>ROUND(I227*H227,2)</f>
        <v>0</v>
      </c>
      <c r="K227" s="146"/>
      <c r="L227" s="33"/>
      <c r="M227" s="147" t="s">
        <v>3</v>
      </c>
      <c r="N227" s="148" t="s">
        <v>45</v>
      </c>
      <c r="O227" s="53"/>
      <c r="P227" s="149">
        <f>O227*H227</f>
        <v>0</v>
      </c>
      <c r="Q227" s="149">
        <v>0</v>
      </c>
      <c r="R227" s="149">
        <f>Q227*H227</f>
        <v>0</v>
      </c>
      <c r="S227" s="149">
        <v>0</v>
      </c>
      <c r="T227" s="150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1" t="s">
        <v>378</v>
      </c>
      <c r="AT227" s="151" t="s">
        <v>119</v>
      </c>
      <c r="AU227" s="151" t="s">
        <v>84</v>
      </c>
      <c r="AY227" s="17" t="s">
        <v>116</v>
      </c>
      <c r="BE227" s="152">
        <f>IF(N227="základní",J227,0)</f>
        <v>0</v>
      </c>
      <c r="BF227" s="152">
        <f>IF(N227="snížená",J227,0)</f>
        <v>0</v>
      </c>
      <c r="BG227" s="152">
        <f>IF(N227="zákl. přenesená",J227,0)</f>
        <v>0</v>
      </c>
      <c r="BH227" s="152">
        <f>IF(N227="sníž. přenesená",J227,0)</f>
        <v>0</v>
      </c>
      <c r="BI227" s="152">
        <f>IF(N227="nulová",J227,0)</f>
        <v>0</v>
      </c>
      <c r="BJ227" s="17" t="s">
        <v>82</v>
      </c>
      <c r="BK227" s="152">
        <f>ROUND(I227*H227,2)</f>
        <v>0</v>
      </c>
      <c r="BL227" s="17" t="s">
        <v>378</v>
      </c>
      <c r="BM227" s="151" t="s">
        <v>412</v>
      </c>
    </row>
    <row r="228" spans="1:65" s="2" customFormat="1" x14ac:dyDescent="0.2">
      <c r="A228" s="32"/>
      <c r="B228" s="33"/>
      <c r="C228" s="32"/>
      <c r="D228" s="153" t="s">
        <v>125</v>
      </c>
      <c r="E228" s="32"/>
      <c r="F228" s="154" t="s">
        <v>413</v>
      </c>
      <c r="G228" s="32"/>
      <c r="H228" s="32"/>
      <c r="I228" s="155"/>
      <c r="J228" s="32"/>
      <c r="K228" s="32"/>
      <c r="L228" s="33"/>
      <c r="M228" s="156"/>
      <c r="N228" s="157"/>
      <c r="O228" s="53"/>
      <c r="P228" s="53"/>
      <c r="Q228" s="53"/>
      <c r="R228" s="53"/>
      <c r="S228" s="53"/>
      <c r="T228" s="54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125</v>
      </c>
      <c r="AU228" s="17" t="s">
        <v>84</v>
      </c>
    </row>
    <row r="229" spans="1:65" s="2" customFormat="1" ht="16.5" customHeight="1" x14ac:dyDescent="0.2">
      <c r="A229" s="32"/>
      <c r="B229" s="138"/>
      <c r="C229" s="186" t="s">
        <v>414</v>
      </c>
      <c r="D229" s="186" t="s">
        <v>203</v>
      </c>
      <c r="E229" s="187" t="s">
        <v>415</v>
      </c>
      <c r="F229" s="188" t="s">
        <v>416</v>
      </c>
      <c r="G229" s="189" t="s">
        <v>136</v>
      </c>
      <c r="H229" s="190">
        <v>10.5</v>
      </c>
      <c r="I229" s="191"/>
      <c r="J229" s="192">
        <f>ROUND(I229*H229,2)</f>
        <v>0</v>
      </c>
      <c r="K229" s="193"/>
      <c r="L229" s="194"/>
      <c r="M229" s="195" t="s">
        <v>3</v>
      </c>
      <c r="N229" s="196" t="s">
        <v>45</v>
      </c>
      <c r="O229" s="53"/>
      <c r="P229" s="149">
        <f>O229*H229</f>
        <v>0</v>
      </c>
      <c r="Q229" s="149">
        <v>1</v>
      </c>
      <c r="R229" s="149">
        <f>Q229*H229</f>
        <v>10.5</v>
      </c>
      <c r="S229" s="149">
        <v>0</v>
      </c>
      <c r="T229" s="150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1" t="s">
        <v>384</v>
      </c>
      <c r="AT229" s="151" t="s">
        <v>203</v>
      </c>
      <c r="AU229" s="151" t="s">
        <v>84</v>
      </c>
      <c r="AY229" s="17" t="s">
        <v>116</v>
      </c>
      <c r="BE229" s="152">
        <f>IF(N229="základní",J229,0)</f>
        <v>0</v>
      </c>
      <c r="BF229" s="152">
        <f>IF(N229="snížená",J229,0)</f>
        <v>0</v>
      </c>
      <c r="BG229" s="152">
        <f>IF(N229="zákl. přenesená",J229,0)</f>
        <v>0</v>
      </c>
      <c r="BH229" s="152">
        <f>IF(N229="sníž. přenesená",J229,0)</f>
        <v>0</v>
      </c>
      <c r="BI229" s="152">
        <f>IF(N229="nulová",J229,0)</f>
        <v>0</v>
      </c>
      <c r="BJ229" s="17" t="s">
        <v>82</v>
      </c>
      <c r="BK229" s="152">
        <f>ROUND(I229*H229,2)</f>
        <v>0</v>
      </c>
      <c r="BL229" s="17" t="s">
        <v>378</v>
      </c>
      <c r="BM229" s="151" t="s">
        <v>417</v>
      </c>
    </row>
    <row r="230" spans="1:65" s="14" customFormat="1" x14ac:dyDescent="0.2">
      <c r="B230" s="166"/>
      <c r="D230" s="159" t="s">
        <v>127</v>
      </c>
      <c r="E230" s="167" t="s">
        <v>3</v>
      </c>
      <c r="F230" s="168" t="s">
        <v>418</v>
      </c>
      <c r="H230" s="169">
        <v>10.5</v>
      </c>
      <c r="I230" s="170"/>
      <c r="L230" s="166"/>
      <c r="M230" s="171"/>
      <c r="N230" s="172"/>
      <c r="O230" s="172"/>
      <c r="P230" s="172"/>
      <c r="Q230" s="172"/>
      <c r="R230" s="172"/>
      <c r="S230" s="172"/>
      <c r="T230" s="173"/>
      <c r="AT230" s="167" t="s">
        <v>127</v>
      </c>
      <c r="AU230" s="167" t="s">
        <v>84</v>
      </c>
      <c r="AV230" s="14" t="s">
        <v>84</v>
      </c>
      <c r="AW230" s="14" t="s">
        <v>35</v>
      </c>
      <c r="AX230" s="14" t="s">
        <v>82</v>
      </c>
      <c r="AY230" s="167" t="s">
        <v>116</v>
      </c>
    </row>
    <row r="231" spans="1:65" s="2" customFormat="1" ht="49.05" customHeight="1" x14ac:dyDescent="0.2">
      <c r="A231" s="32"/>
      <c r="B231" s="138"/>
      <c r="C231" s="139" t="s">
        <v>419</v>
      </c>
      <c r="D231" s="139" t="s">
        <v>119</v>
      </c>
      <c r="E231" s="140" t="s">
        <v>420</v>
      </c>
      <c r="F231" s="141" t="s">
        <v>421</v>
      </c>
      <c r="G231" s="142" t="s">
        <v>164</v>
      </c>
      <c r="H231" s="143">
        <v>50</v>
      </c>
      <c r="I231" s="144"/>
      <c r="J231" s="145">
        <f>ROUND(I231*H231,2)</f>
        <v>0</v>
      </c>
      <c r="K231" s="146"/>
      <c r="L231" s="33"/>
      <c r="M231" s="147" t="s">
        <v>3</v>
      </c>
      <c r="N231" s="148" t="s">
        <v>45</v>
      </c>
      <c r="O231" s="53"/>
      <c r="P231" s="149">
        <f>O231*H231</f>
        <v>0</v>
      </c>
      <c r="Q231" s="149">
        <v>0</v>
      </c>
      <c r="R231" s="149">
        <f>Q231*H231</f>
        <v>0</v>
      </c>
      <c r="S231" s="149">
        <v>0</v>
      </c>
      <c r="T231" s="150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1" t="s">
        <v>378</v>
      </c>
      <c r="AT231" s="151" t="s">
        <v>119</v>
      </c>
      <c r="AU231" s="151" t="s">
        <v>84</v>
      </c>
      <c r="AY231" s="17" t="s">
        <v>116</v>
      </c>
      <c r="BE231" s="152">
        <f>IF(N231="základní",J231,0)</f>
        <v>0</v>
      </c>
      <c r="BF231" s="152">
        <f>IF(N231="snížená",J231,0)</f>
        <v>0</v>
      </c>
      <c r="BG231" s="152">
        <f>IF(N231="zákl. přenesená",J231,0)</f>
        <v>0</v>
      </c>
      <c r="BH231" s="152">
        <f>IF(N231="sníž. přenesená",J231,0)</f>
        <v>0</v>
      </c>
      <c r="BI231" s="152">
        <f>IF(N231="nulová",J231,0)</f>
        <v>0</v>
      </c>
      <c r="BJ231" s="17" t="s">
        <v>82</v>
      </c>
      <c r="BK231" s="152">
        <f>ROUND(I231*H231,2)</f>
        <v>0</v>
      </c>
      <c r="BL231" s="17" t="s">
        <v>378</v>
      </c>
      <c r="BM231" s="151" t="s">
        <v>422</v>
      </c>
    </row>
    <row r="232" spans="1:65" s="2" customFormat="1" x14ac:dyDescent="0.2">
      <c r="A232" s="32"/>
      <c r="B232" s="33"/>
      <c r="C232" s="32"/>
      <c r="D232" s="153" t="s">
        <v>125</v>
      </c>
      <c r="E232" s="32"/>
      <c r="F232" s="154" t="s">
        <v>423</v>
      </c>
      <c r="G232" s="32"/>
      <c r="H232" s="32"/>
      <c r="I232" s="155"/>
      <c r="J232" s="32"/>
      <c r="K232" s="32"/>
      <c r="L232" s="33"/>
      <c r="M232" s="156"/>
      <c r="N232" s="157"/>
      <c r="O232" s="53"/>
      <c r="P232" s="53"/>
      <c r="Q232" s="53"/>
      <c r="R232" s="53"/>
      <c r="S232" s="53"/>
      <c r="T232" s="54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7" t="s">
        <v>125</v>
      </c>
      <c r="AU232" s="17" t="s">
        <v>84</v>
      </c>
    </row>
    <row r="233" spans="1:65" s="2" customFormat="1" ht="37.799999999999997" customHeight="1" x14ac:dyDescent="0.2">
      <c r="A233" s="32"/>
      <c r="B233" s="138"/>
      <c r="C233" s="139" t="s">
        <v>424</v>
      </c>
      <c r="D233" s="139" t="s">
        <v>119</v>
      </c>
      <c r="E233" s="140" t="s">
        <v>425</v>
      </c>
      <c r="F233" s="141" t="s">
        <v>426</v>
      </c>
      <c r="G233" s="142" t="s">
        <v>321</v>
      </c>
      <c r="H233" s="143">
        <v>50</v>
      </c>
      <c r="I233" s="144"/>
      <c r="J233" s="145">
        <f>ROUND(I233*H233,2)</f>
        <v>0</v>
      </c>
      <c r="K233" s="146"/>
      <c r="L233" s="33"/>
      <c r="M233" s="147" t="s">
        <v>3</v>
      </c>
      <c r="N233" s="148" t="s">
        <v>45</v>
      </c>
      <c r="O233" s="53"/>
      <c r="P233" s="149">
        <f>O233*H233</f>
        <v>0</v>
      </c>
      <c r="Q233" s="149">
        <v>0</v>
      </c>
      <c r="R233" s="149">
        <f>Q233*H233</f>
        <v>0</v>
      </c>
      <c r="S233" s="149">
        <v>0</v>
      </c>
      <c r="T233" s="150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1" t="s">
        <v>378</v>
      </c>
      <c r="AT233" s="151" t="s">
        <v>119</v>
      </c>
      <c r="AU233" s="151" t="s">
        <v>84</v>
      </c>
      <c r="AY233" s="17" t="s">
        <v>116</v>
      </c>
      <c r="BE233" s="152">
        <f>IF(N233="základní",J233,0)</f>
        <v>0</v>
      </c>
      <c r="BF233" s="152">
        <f>IF(N233="snížená",J233,0)</f>
        <v>0</v>
      </c>
      <c r="BG233" s="152">
        <f>IF(N233="zákl. přenesená",J233,0)</f>
        <v>0</v>
      </c>
      <c r="BH233" s="152">
        <f>IF(N233="sníž. přenesená",J233,0)</f>
        <v>0</v>
      </c>
      <c r="BI233" s="152">
        <f>IF(N233="nulová",J233,0)</f>
        <v>0</v>
      </c>
      <c r="BJ233" s="17" t="s">
        <v>82</v>
      </c>
      <c r="BK233" s="152">
        <f>ROUND(I233*H233,2)</f>
        <v>0</v>
      </c>
      <c r="BL233" s="17" t="s">
        <v>378</v>
      </c>
      <c r="BM233" s="151" t="s">
        <v>427</v>
      </c>
    </row>
    <row r="234" spans="1:65" s="2" customFormat="1" x14ac:dyDescent="0.2">
      <c r="A234" s="32"/>
      <c r="B234" s="33"/>
      <c r="C234" s="32"/>
      <c r="D234" s="153" t="s">
        <v>125</v>
      </c>
      <c r="E234" s="32"/>
      <c r="F234" s="154" t="s">
        <v>428</v>
      </c>
      <c r="G234" s="32"/>
      <c r="H234" s="32"/>
      <c r="I234" s="155"/>
      <c r="J234" s="32"/>
      <c r="K234" s="32"/>
      <c r="L234" s="33"/>
      <c r="M234" s="156"/>
      <c r="N234" s="157"/>
      <c r="O234" s="53"/>
      <c r="P234" s="53"/>
      <c r="Q234" s="53"/>
      <c r="R234" s="53"/>
      <c r="S234" s="53"/>
      <c r="T234" s="54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7" t="s">
        <v>125</v>
      </c>
      <c r="AU234" s="17" t="s">
        <v>84</v>
      </c>
    </row>
    <row r="235" spans="1:65" s="2" customFormat="1" ht="37.799999999999997" customHeight="1" x14ac:dyDescent="0.2">
      <c r="A235" s="32"/>
      <c r="B235" s="138"/>
      <c r="C235" s="139" t="s">
        <v>429</v>
      </c>
      <c r="D235" s="139" t="s">
        <v>119</v>
      </c>
      <c r="E235" s="140" t="s">
        <v>430</v>
      </c>
      <c r="F235" s="141" t="s">
        <v>431</v>
      </c>
      <c r="G235" s="142" t="s">
        <v>321</v>
      </c>
      <c r="H235" s="143">
        <v>50</v>
      </c>
      <c r="I235" s="144"/>
      <c r="J235" s="145">
        <f>ROUND(I235*H235,2)</f>
        <v>0</v>
      </c>
      <c r="K235" s="146"/>
      <c r="L235" s="33"/>
      <c r="M235" s="147" t="s">
        <v>3</v>
      </c>
      <c r="N235" s="148" t="s">
        <v>45</v>
      </c>
      <c r="O235" s="53"/>
      <c r="P235" s="149">
        <f>O235*H235</f>
        <v>0</v>
      </c>
      <c r="Q235" s="149">
        <v>6.9999999999999994E-5</v>
      </c>
      <c r="R235" s="149">
        <f>Q235*H235</f>
        <v>3.4999999999999996E-3</v>
      </c>
      <c r="S235" s="149">
        <v>0</v>
      </c>
      <c r="T235" s="150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1" t="s">
        <v>378</v>
      </c>
      <c r="AT235" s="151" t="s">
        <v>119</v>
      </c>
      <c r="AU235" s="151" t="s">
        <v>84</v>
      </c>
      <c r="AY235" s="17" t="s">
        <v>116</v>
      </c>
      <c r="BE235" s="152">
        <f>IF(N235="základní",J235,0)</f>
        <v>0</v>
      </c>
      <c r="BF235" s="152">
        <f>IF(N235="snížená",J235,0)</f>
        <v>0</v>
      </c>
      <c r="BG235" s="152">
        <f>IF(N235="zákl. přenesená",J235,0)</f>
        <v>0</v>
      </c>
      <c r="BH235" s="152">
        <f>IF(N235="sníž. přenesená",J235,0)</f>
        <v>0</v>
      </c>
      <c r="BI235" s="152">
        <f>IF(N235="nulová",J235,0)</f>
        <v>0</v>
      </c>
      <c r="BJ235" s="17" t="s">
        <v>82</v>
      </c>
      <c r="BK235" s="152">
        <f>ROUND(I235*H235,2)</f>
        <v>0</v>
      </c>
      <c r="BL235" s="17" t="s">
        <v>378</v>
      </c>
      <c r="BM235" s="151" t="s">
        <v>432</v>
      </c>
    </row>
    <row r="236" spans="1:65" s="2" customFormat="1" x14ac:dyDescent="0.2">
      <c r="A236" s="32"/>
      <c r="B236" s="33"/>
      <c r="C236" s="32"/>
      <c r="D236" s="153" t="s">
        <v>125</v>
      </c>
      <c r="E236" s="32"/>
      <c r="F236" s="154" t="s">
        <v>433</v>
      </c>
      <c r="G236" s="32"/>
      <c r="H236" s="32"/>
      <c r="I236" s="155"/>
      <c r="J236" s="32"/>
      <c r="K236" s="32"/>
      <c r="L236" s="33"/>
      <c r="M236" s="182"/>
      <c r="N236" s="183"/>
      <c r="O236" s="184"/>
      <c r="P236" s="184"/>
      <c r="Q236" s="184"/>
      <c r="R236" s="184"/>
      <c r="S236" s="184"/>
      <c r="T236" s="185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7" t="s">
        <v>125</v>
      </c>
      <c r="AU236" s="17" t="s">
        <v>84</v>
      </c>
    </row>
    <row r="237" spans="1:65" s="2" customFormat="1" ht="6.9" customHeight="1" x14ac:dyDescent="0.2">
      <c r="A237" s="32"/>
      <c r="B237" s="42"/>
      <c r="C237" s="43"/>
      <c r="D237" s="43"/>
      <c r="E237" s="43"/>
      <c r="F237" s="43"/>
      <c r="G237" s="43"/>
      <c r="H237" s="43"/>
      <c r="I237" s="43"/>
      <c r="J237" s="43"/>
      <c r="K237" s="43"/>
      <c r="L237" s="33"/>
      <c r="M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</row>
  </sheetData>
  <autoFilter ref="C91:K236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/>
    <hyperlink ref="F98" r:id="rId2"/>
    <hyperlink ref="F100" r:id="rId3"/>
    <hyperlink ref="F104" r:id="rId4"/>
    <hyperlink ref="F106" r:id="rId5"/>
    <hyperlink ref="F110" r:id="rId6"/>
    <hyperlink ref="F112" r:id="rId7"/>
    <hyperlink ref="F114" r:id="rId8"/>
    <hyperlink ref="F122" r:id="rId9"/>
    <hyperlink ref="F126" r:id="rId10"/>
    <hyperlink ref="F129" r:id="rId11"/>
    <hyperlink ref="F137" r:id="rId12"/>
    <hyperlink ref="F144" r:id="rId13"/>
    <hyperlink ref="F155" r:id="rId14"/>
    <hyperlink ref="F157" r:id="rId15"/>
    <hyperlink ref="F159" r:id="rId16"/>
    <hyperlink ref="F172" r:id="rId17"/>
    <hyperlink ref="F174" r:id="rId18"/>
    <hyperlink ref="F177" r:id="rId19"/>
    <hyperlink ref="F180" r:id="rId20"/>
    <hyperlink ref="F184" r:id="rId21"/>
    <hyperlink ref="F188" r:id="rId22"/>
    <hyperlink ref="F207" r:id="rId23"/>
    <hyperlink ref="F212" r:id="rId24"/>
    <hyperlink ref="F216" r:id="rId25"/>
    <hyperlink ref="F223" r:id="rId26"/>
    <hyperlink ref="F226" r:id="rId27"/>
    <hyperlink ref="F228" r:id="rId28"/>
    <hyperlink ref="F232" r:id="rId29"/>
    <hyperlink ref="F234" r:id="rId30"/>
    <hyperlink ref="F236" r:id="rId3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6"/>
  <sheetViews>
    <sheetView showGridLines="0" topLeftCell="A68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00" t="s">
        <v>6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90</v>
      </c>
    </row>
    <row r="3" spans="1:46" s="1" customFormat="1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4.9" hidden="1" customHeight="1" x14ac:dyDescent="0.2">
      <c r="B4" s="20"/>
      <c r="D4" s="21" t="s">
        <v>91</v>
      </c>
      <c r="L4" s="20"/>
      <c r="M4" s="88" t="s">
        <v>11</v>
      </c>
      <c r="AT4" s="17" t="s">
        <v>4</v>
      </c>
    </row>
    <row r="5" spans="1:46" s="1" customFormat="1" ht="6.9" hidden="1" customHeight="1" x14ac:dyDescent="0.2">
      <c r="B5" s="20"/>
      <c r="L5" s="20"/>
    </row>
    <row r="6" spans="1:46" s="1" customFormat="1" ht="12" hidden="1" customHeight="1" x14ac:dyDescent="0.2">
      <c r="B6" s="20"/>
      <c r="D6" s="27" t="s">
        <v>17</v>
      </c>
      <c r="L6" s="20"/>
    </row>
    <row r="7" spans="1:46" s="1" customFormat="1" ht="26.25" hidden="1" customHeight="1" x14ac:dyDescent="0.2">
      <c r="B7" s="20"/>
      <c r="E7" s="239" t="str">
        <f>'Rekapitulace stavby'!K6</f>
        <v>Rekonstrukce oplocení areálu budovy ubytovacího zařízení Prostřední Lipka čp.16</v>
      </c>
      <c r="F7" s="240"/>
      <c r="G7" s="240"/>
      <c r="H7" s="240"/>
      <c r="L7" s="20"/>
    </row>
    <row r="8" spans="1:46" s="2" customFormat="1" ht="12" hidden="1" customHeight="1" x14ac:dyDescent="0.2">
      <c r="A8" s="32"/>
      <c r="B8" s="33"/>
      <c r="C8" s="32"/>
      <c r="D8" s="27" t="s">
        <v>92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hidden="1" customHeight="1" x14ac:dyDescent="0.2">
      <c r="A9" s="32"/>
      <c r="B9" s="33"/>
      <c r="C9" s="32"/>
      <c r="D9" s="32"/>
      <c r="E9" s="211" t="s">
        <v>434</v>
      </c>
      <c r="F9" s="238"/>
      <c r="G9" s="238"/>
      <c r="H9" s="238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idden="1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 x14ac:dyDescent="0.2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27" t="s">
        <v>20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 x14ac:dyDescent="0.2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0" t="str">
        <f>'Rekapitulace stavby'!AN8</f>
        <v>17. 7. 2025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hidden="1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 x14ac:dyDescent="0.2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 x14ac:dyDescent="0.2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3</v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hidden="1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 x14ac:dyDescent="0.2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 x14ac:dyDescent="0.2">
      <c r="A18" s="32"/>
      <c r="B18" s="33"/>
      <c r="C18" s="32"/>
      <c r="D18" s="32"/>
      <c r="E18" s="241" t="str">
        <f>'Rekapitulace stavby'!E14</f>
        <v>Vyplň údaj</v>
      </c>
      <c r="F18" s="230"/>
      <c r="G18" s="230"/>
      <c r="H18" s="230"/>
      <c r="I18" s="27" t="s">
        <v>29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hidden="1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 x14ac:dyDescent="0.2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26</v>
      </c>
      <c r="J20" s="25" t="s">
        <v>33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 x14ac:dyDescent="0.2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hidden="1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 x14ac:dyDescent="0.2">
      <c r="A23" s="32"/>
      <c r="B23" s="33"/>
      <c r="C23" s="32"/>
      <c r="D23" s="27" t="s">
        <v>36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29</v>
      </c>
      <c r="J24" s="25" t="str">
        <f>IF('Rekapitulace stavby'!AN20="","",'Rekapitulace stavby'!AN20)</f>
        <v/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hidden="1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 x14ac:dyDescent="0.2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 x14ac:dyDescent="0.2">
      <c r="A27" s="90"/>
      <c r="B27" s="91"/>
      <c r="C27" s="90"/>
      <c r="D27" s="90"/>
      <c r="E27" s="234" t="s">
        <v>3</v>
      </c>
      <c r="F27" s="234"/>
      <c r="G27" s="234"/>
      <c r="H27" s="23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" hidden="1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hidden="1" customHeight="1" x14ac:dyDescent="0.2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 x14ac:dyDescent="0.2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ROUND(J82,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hidden="1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hidden="1" customHeight="1" x14ac:dyDescent="0.2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hidden="1" customHeight="1" x14ac:dyDescent="0.2">
      <c r="A33" s="32"/>
      <c r="B33" s="33"/>
      <c r="C33" s="32"/>
      <c r="D33" s="94" t="s">
        <v>44</v>
      </c>
      <c r="E33" s="27" t="s">
        <v>45</v>
      </c>
      <c r="F33" s="95">
        <f>ROUND((SUM(BE82:BE115)),  2)</f>
        <v>0</v>
      </c>
      <c r="G33" s="32"/>
      <c r="H33" s="32"/>
      <c r="I33" s="96">
        <v>0.21</v>
      </c>
      <c r="J33" s="95">
        <f>ROUND(((SUM(BE82:BE115))*I33),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hidden="1" customHeight="1" x14ac:dyDescent="0.2">
      <c r="A34" s="32"/>
      <c r="B34" s="33"/>
      <c r="C34" s="32"/>
      <c r="D34" s="32"/>
      <c r="E34" s="27" t="s">
        <v>46</v>
      </c>
      <c r="F34" s="95">
        <f>ROUND((SUM(BF82:BF115)),  2)</f>
        <v>0</v>
      </c>
      <c r="G34" s="32"/>
      <c r="H34" s="32"/>
      <c r="I34" s="96">
        <v>0.12</v>
      </c>
      <c r="J34" s="95">
        <f>ROUND(((SUM(BF82:BF115))*I34),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3"/>
      <c r="C35" s="32"/>
      <c r="D35" s="32"/>
      <c r="E35" s="27" t="s">
        <v>47</v>
      </c>
      <c r="F35" s="95">
        <f>ROUND((SUM(BG82:BG115)),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3"/>
      <c r="C36" s="32"/>
      <c r="D36" s="32"/>
      <c r="E36" s="27" t="s">
        <v>48</v>
      </c>
      <c r="F36" s="95">
        <f>ROUND((SUM(BH82:BH115)),  2)</f>
        <v>0</v>
      </c>
      <c r="G36" s="32"/>
      <c r="H36" s="32"/>
      <c r="I36" s="96">
        <v>0.12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49</v>
      </c>
      <c r="F37" s="95">
        <f>ROUND((SUM(BI82:BI115)),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hidden="1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 x14ac:dyDescent="0.2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hidden="1" customHeight="1" x14ac:dyDescent="0.2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hidden="1" x14ac:dyDescent="0.2"/>
    <row r="42" spans="1:31" hidden="1" x14ac:dyDescent="0.2"/>
    <row r="43" spans="1:31" hidden="1" x14ac:dyDescent="0.2"/>
    <row r="44" spans="1:31" s="2" customFormat="1" ht="6.9" hidden="1" customHeight="1" x14ac:dyDescent="0.2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" hidden="1" customHeight="1" x14ac:dyDescent="0.2">
      <c r="A45" s="32"/>
      <c r="B45" s="33"/>
      <c r="C45" s="21" t="s">
        <v>94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" hidden="1" customHeight="1" x14ac:dyDescent="0.2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hidden="1" customHeight="1" x14ac:dyDescent="0.2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26.25" hidden="1" customHeight="1" x14ac:dyDescent="0.2">
      <c r="A48" s="32"/>
      <c r="B48" s="33"/>
      <c r="C48" s="32"/>
      <c r="D48" s="32"/>
      <c r="E48" s="239" t="str">
        <f>E7</f>
        <v>Rekonstrukce oplocení areálu budovy ubytovacího zařízení Prostřední Lipka čp.16</v>
      </c>
      <c r="F48" s="240"/>
      <c r="G48" s="240"/>
      <c r="H48" s="240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 x14ac:dyDescent="0.2">
      <c r="A49" s="32"/>
      <c r="B49" s="33"/>
      <c r="C49" s="27" t="s">
        <v>92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30" hidden="1" customHeight="1" x14ac:dyDescent="0.2">
      <c r="A50" s="32"/>
      <c r="B50" s="33"/>
      <c r="C50" s="32"/>
      <c r="D50" s="32"/>
      <c r="E50" s="211" t="str">
        <f>E9</f>
        <v>03 - Nové oplocení - část C, D, E, F, G, H (drátěné 3D panely)</v>
      </c>
      <c r="F50" s="238"/>
      <c r="G50" s="238"/>
      <c r="H50" s="238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" hidden="1" customHeight="1" x14ac:dyDescent="0.2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hidden="1" customHeight="1" x14ac:dyDescent="0.2">
      <c r="A52" s="32"/>
      <c r="B52" s="33"/>
      <c r="C52" s="27" t="s">
        <v>21</v>
      </c>
      <c r="D52" s="32"/>
      <c r="E52" s="32"/>
      <c r="F52" s="25" t="str">
        <f>F12</f>
        <v>Prostřední Lipka</v>
      </c>
      <c r="G52" s="32"/>
      <c r="H52" s="32"/>
      <c r="I52" s="27" t="s">
        <v>23</v>
      </c>
      <c r="J52" s="50" t="str">
        <f>IF(J12="","",J12)</f>
        <v>17. 7. 2025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hidden="1" customHeight="1" x14ac:dyDescent="0.2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15" hidden="1" customHeight="1" x14ac:dyDescent="0.2">
      <c r="A54" s="32"/>
      <c r="B54" s="33"/>
      <c r="C54" s="27" t="s">
        <v>25</v>
      </c>
      <c r="D54" s="32"/>
      <c r="E54" s="32"/>
      <c r="F54" s="25" t="str">
        <f>E15</f>
        <v>Střední odborné učiliště opravárenské</v>
      </c>
      <c r="G54" s="32"/>
      <c r="H54" s="32"/>
      <c r="I54" s="27" t="s">
        <v>32</v>
      </c>
      <c r="J54" s="30" t="str">
        <f>E21</f>
        <v>Miroslav Švestka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hidden="1" customHeight="1" x14ac:dyDescent="0.2">
      <c r="A55" s="32"/>
      <c r="B55" s="33"/>
      <c r="C55" s="27" t="s">
        <v>30</v>
      </c>
      <c r="D55" s="32"/>
      <c r="E55" s="32"/>
      <c r="F55" s="25" t="str">
        <f>IF(E18="","",E18)</f>
        <v>Vyplň údaj</v>
      </c>
      <c r="G55" s="32"/>
      <c r="H55" s="32"/>
      <c r="I55" s="27" t="s">
        <v>36</v>
      </c>
      <c r="J55" s="30" t="str">
        <f>E24</f>
        <v xml:space="preserve"> 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hidden="1" customHeight="1" x14ac:dyDescent="0.2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hidden="1" customHeight="1" x14ac:dyDescent="0.2">
      <c r="A57" s="32"/>
      <c r="B57" s="33"/>
      <c r="C57" s="103" t="s">
        <v>95</v>
      </c>
      <c r="D57" s="97"/>
      <c r="E57" s="97"/>
      <c r="F57" s="97"/>
      <c r="G57" s="97"/>
      <c r="H57" s="97"/>
      <c r="I57" s="97"/>
      <c r="J57" s="104" t="s">
        <v>96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hidden="1" customHeight="1" x14ac:dyDescent="0.2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8" hidden="1" customHeight="1" x14ac:dyDescent="0.2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J82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97</v>
      </c>
    </row>
    <row r="60" spans="1:47" s="9" customFormat="1" ht="24.9" hidden="1" customHeight="1" x14ac:dyDescent="0.2">
      <c r="B60" s="106"/>
      <c r="D60" s="107" t="s">
        <v>98</v>
      </c>
      <c r="E60" s="108"/>
      <c r="F60" s="108"/>
      <c r="G60" s="108"/>
      <c r="H60" s="108"/>
      <c r="I60" s="108"/>
      <c r="J60" s="109">
        <f>J83</f>
        <v>0</v>
      </c>
      <c r="L60" s="106"/>
    </row>
    <row r="61" spans="1:47" s="10" customFormat="1" ht="19.95" hidden="1" customHeight="1" x14ac:dyDescent="0.2">
      <c r="B61" s="110"/>
      <c r="D61" s="111" t="s">
        <v>150</v>
      </c>
      <c r="E61" s="112"/>
      <c r="F61" s="112"/>
      <c r="G61" s="112"/>
      <c r="H61" s="112"/>
      <c r="I61" s="112"/>
      <c r="J61" s="113">
        <f>J84</f>
        <v>0</v>
      </c>
      <c r="L61" s="110"/>
    </row>
    <row r="62" spans="1:47" s="10" customFormat="1" ht="19.95" hidden="1" customHeight="1" x14ac:dyDescent="0.2">
      <c r="B62" s="110"/>
      <c r="D62" s="111" t="s">
        <v>152</v>
      </c>
      <c r="E62" s="112"/>
      <c r="F62" s="112"/>
      <c r="G62" s="112"/>
      <c r="H62" s="112"/>
      <c r="I62" s="112"/>
      <c r="J62" s="113">
        <f>J100</f>
        <v>0</v>
      </c>
      <c r="L62" s="110"/>
    </row>
    <row r="63" spans="1:47" s="2" customFormat="1" ht="21.75" hidden="1" customHeight="1" x14ac:dyDescent="0.2">
      <c r="A63" s="32"/>
      <c r="B63" s="33"/>
      <c r="C63" s="32"/>
      <c r="D63" s="32"/>
      <c r="E63" s="32"/>
      <c r="F63" s="32"/>
      <c r="G63" s="32"/>
      <c r="H63" s="32"/>
      <c r="I63" s="32"/>
      <c r="J63" s="32"/>
      <c r="K63" s="32"/>
      <c r="L63" s="89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" hidden="1" customHeight="1" x14ac:dyDescent="0.2">
      <c r="A64" s="32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89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hidden="1" x14ac:dyDescent="0.2"/>
    <row r="66" spans="1:31" hidden="1" x14ac:dyDescent="0.2"/>
    <row r="67" spans="1:31" hidden="1" x14ac:dyDescent="0.2"/>
    <row r="68" spans="1:31" s="2" customFormat="1" ht="6.9" customHeight="1" x14ac:dyDescent="0.2">
      <c r="A68" s="32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8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" customHeight="1" x14ac:dyDescent="0.2">
      <c r="A69" s="32"/>
      <c r="B69" s="33"/>
      <c r="C69" s="21" t="s">
        <v>101</v>
      </c>
      <c r="D69" s="32"/>
      <c r="E69" s="32"/>
      <c r="F69" s="32"/>
      <c r="G69" s="32"/>
      <c r="H69" s="32"/>
      <c r="I69" s="32"/>
      <c r="J69" s="32"/>
      <c r="K69" s="32"/>
      <c r="L69" s="8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" customHeight="1" x14ac:dyDescent="0.2">
      <c r="A70" s="32"/>
      <c r="B70" s="33"/>
      <c r="C70" s="32"/>
      <c r="D70" s="32"/>
      <c r="E70" s="32"/>
      <c r="F70" s="32"/>
      <c r="G70" s="32"/>
      <c r="H70" s="32"/>
      <c r="I70" s="32"/>
      <c r="J70" s="32"/>
      <c r="K70" s="32"/>
      <c r="L70" s="8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 x14ac:dyDescent="0.2">
      <c r="A71" s="32"/>
      <c r="B71" s="33"/>
      <c r="C71" s="27" t="s">
        <v>17</v>
      </c>
      <c r="D71" s="32"/>
      <c r="E71" s="32"/>
      <c r="F71" s="32"/>
      <c r="G71" s="32"/>
      <c r="H71" s="32"/>
      <c r="I71" s="32"/>
      <c r="J71" s="32"/>
      <c r="K71" s="32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6.25" customHeight="1" x14ac:dyDescent="0.2">
      <c r="A72" s="32"/>
      <c r="B72" s="33"/>
      <c r="C72" s="32"/>
      <c r="D72" s="32"/>
      <c r="E72" s="239" t="str">
        <f>E7</f>
        <v>Rekonstrukce oplocení areálu budovy ubytovacího zařízení Prostřední Lipka čp.16</v>
      </c>
      <c r="F72" s="240"/>
      <c r="G72" s="240"/>
      <c r="H72" s="240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 x14ac:dyDescent="0.2">
      <c r="A73" s="32"/>
      <c r="B73" s="33"/>
      <c r="C73" s="27" t="s">
        <v>92</v>
      </c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30" customHeight="1" x14ac:dyDescent="0.2">
      <c r="A74" s="32"/>
      <c r="B74" s="33"/>
      <c r="C74" s="32"/>
      <c r="D74" s="32"/>
      <c r="E74" s="211" t="str">
        <f>E9</f>
        <v>03 - Nové oplocení - část C, D, E, F, G, H (drátěné 3D panely)</v>
      </c>
      <c r="F74" s="238"/>
      <c r="G74" s="238"/>
      <c r="H74" s="238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" customHeight="1" x14ac:dyDescent="0.2">
      <c r="A75" s="32"/>
      <c r="B75" s="33"/>
      <c r="C75" s="32"/>
      <c r="D75" s="32"/>
      <c r="E75" s="32"/>
      <c r="F75" s="32"/>
      <c r="G75" s="32"/>
      <c r="H75" s="32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 x14ac:dyDescent="0.2">
      <c r="A76" s="32"/>
      <c r="B76" s="33"/>
      <c r="C76" s="27" t="s">
        <v>21</v>
      </c>
      <c r="D76" s="32"/>
      <c r="E76" s="32"/>
      <c r="F76" s="25" t="str">
        <f>F12</f>
        <v>Prostřední Lipka</v>
      </c>
      <c r="G76" s="32"/>
      <c r="H76" s="32"/>
      <c r="I76" s="27" t="s">
        <v>23</v>
      </c>
      <c r="J76" s="50" t="str">
        <f>IF(J12="","",J12)</f>
        <v>17. 7. 2025</v>
      </c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" customHeight="1" x14ac:dyDescent="0.2">
      <c r="A77" s="32"/>
      <c r="B77" s="33"/>
      <c r="C77" s="32"/>
      <c r="D77" s="32"/>
      <c r="E77" s="32"/>
      <c r="F77" s="32"/>
      <c r="G77" s="32"/>
      <c r="H77" s="32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15" customHeight="1" x14ac:dyDescent="0.2">
      <c r="A78" s="32"/>
      <c r="B78" s="33"/>
      <c r="C78" s="27" t="s">
        <v>25</v>
      </c>
      <c r="D78" s="32"/>
      <c r="E78" s="32"/>
      <c r="F78" s="25" t="str">
        <f>E15</f>
        <v>Střední odborné učiliště opravárenské</v>
      </c>
      <c r="G78" s="32"/>
      <c r="H78" s="32"/>
      <c r="I78" s="27" t="s">
        <v>32</v>
      </c>
      <c r="J78" s="30" t="str">
        <f>E21</f>
        <v>Miroslav Švestka</v>
      </c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15" customHeight="1" x14ac:dyDescent="0.2">
      <c r="A79" s="32"/>
      <c r="B79" s="33"/>
      <c r="C79" s="27" t="s">
        <v>30</v>
      </c>
      <c r="D79" s="32"/>
      <c r="E79" s="32"/>
      <c r="F79" s="25" t="str">
        <f>IF(E18="","",E18)</f>
        <v>Vyplň údaj</v>
      </c>
      <c r="G79" s="32"/>
      <c r="H79" s="32"/>
      <c r="I79" s="27" t="s">
        <v>36</v>
      </c>
      <c r="J79" s="30" t="str">
        <f>E24</f>
        <v xml:space="preserve"> 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 x14ac:dyDescent="0.2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 x14ac:dyDescent="0.2">
      <c r="A81" s="114"/>
      <c r="B81" s="115"/>
      <c r="C81" s="116" t="s">
        <v>102</v>
      </c>
      <c r="D81" s="117" t="s">
        <v>59</v>
      </c>
      <c r="E81" s="117" t="s">
        <v>55</v>
      </c>
      <c r="F81" s="117" t="s">
        <v>56</v>
      </c>
      <c r="G81" s="117" t="s">
        <v>103</v>
      </c>
      <c r="H81" s="117" t="s">
        <v>104</v>
      </c>
      <c r="I81" s="117" t="s">
        <v>105</v>
      </c>
      <c r="J81" s="118" t="s">
        <v>96</v>
      </c>
      <c r="K81" s="119" t="s">
        <v>106</v>
      </c>
      <c r="L81" s="120"/>
      <c r="M81" s="57" t="s">
        <v>3</v>
      </c>
      <c r="N81" s="58" t="s">
        <v>44</v>
      </c>
      <c r="O81" s="58" t="s">
        <v>107</v>
      </c>
      <c r="P81" s="58" t="s">
        <v>108</v>
      </c>
      <c r="Q81" s="58" t="s">
        <v>109</v>
      </c>
      <c r="R81" s="58" t="s">
        <v>110</v>
      </c>
      <c r="S81" s="58" t="s">
        <v>111</v>
      </c>
      <c r="T81" s="59" t="s">
        <v>112</v>
      </c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</row>
    <row r="82" spans="1:65" s="2" customFormat="1" ht="22.8" customHeight="1" x14ac:dyDescent="0.3">
      <c r="A82" s="32"/>
      <c r="B82" s="33"/>
      <c r="C82" s="64" t="s">
        <v>113</v>
      </c>
      <c r="D82" s="32"/>
      <c r="E82" s="32"/>
      <c r="F82" s="32"/>
      <c r="G82" s="32"/>
      <c r="H82" s="32"/>
      <c r="I82" s="32"/>
      <c r="J82" s="121">
        <f>BK82</f>
        <v>0</v>
      </c>
      <c r="K82" s="32"/>
      <c r="L82" s="33"/>
      <c r="M82" s="60"/>
      <c r="N82" s="51"/>
      <c r="O82" s="61"/>
      <c r="P82" s="122">
        <f>P83</f>
        <v>0</v>
      </c>
      <c r="Q82" s="61"/>
      <c r="R82" s="122">
        <f>R83</f>
        <v>27.591920000000005</v>
      </c>
      <c r="S82" s="61"/>
      <c r="T82" s="123">
        <f>T83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7" t="s">
        <v>73</v>
      </c>
      <c r="AU82" s="17" t="s">
        <v>97</v>
      </c>
      <c r="BK82" s="124">
        <f>BK83</f>
        <v>0</v>
      </c>
    </row>
    <row r="83" spans="1:65" s="12" customFormat="1" ht="25.95" customHeight="1" x14ac:dyDescent="0.25">
      <c r="B83" s="125"/>
      <c r="D83" s="126" t="s">
        <v>73</v>
      </c>
      <c r="E83" s="127" t="s">
        <v>114</v>
      </c>
      <c r="F83" s="127" t="s">
        <v>115</v>
      </c>
      <c r="I83" s="128"/>
      <c r="J83" s="129">
        <f>BK83</f>
        <v>0</v>
      </c>
      <c r="L83" s="125"/>
      <c r="M83" s="130"/>
      <c r="N83" s="131"/>
      <c r="O83" s="131"/>
      <c r="P83" s="132">
        <f>P84+P100</f>
        <v>0</v>
      </c>
      <c r="Q83" s="131"/>
      <c r="R83" s="132">
        <f>R84+R100</f>
        <v>27.591920000000005</v>
      </c>
      <c r="S83" s="131"/>
      <c r="T83" s="133">
        <f>T84+T100</f>
        <v>0</v>
      </c>
      <c r="AR83" s="126" t="s">
        <v>82</v>
      </c>
      <c r="AT83" s="134" t="s">
        <v>73</v>
      </c>
      <c r="AU83" s="134" t="s">
        <v>74</v>
      </c>
      <c r="AY83" s="126" t="s">
        <v>116</v>
      </c>
      <c r="BK83" s="135">
        <f>BK84+BK100</f>
        <v>0</v>
      </c>
    </row>
    <row r="84" spans="1:65" s="12" customFormat="1" ht="22.8" customHeight="1" x14ac:dyDescent="0.25">
      <c r="B84" s="125"/>
      <c r="D84" s="126" t="s">
        <v>73</v>
      </c>
      <c r="E84" s="136" t="s">
        <v>82</v>
      </c>
      <c r="F84" s="136" t="s">
        <v>161</v>
      </c>
      <c r="I84" s="128"/>
      <c r="J84" s="137">
        <f>BK84</f>
        <v>0</v>
      </c>
      <c r="L84" s="125"/>
      <c r="M84" s="130"/>
      <c r="N84" s="131"/>
      <c r="O84" s="131"/>
      <c r="P84" s="132">
        <f>SUM(P85:P99)</f>
        <v>0</v>
      </c>
      <c r="Q84" s="131"/>
      <c r="R84" s="132">
        <f>SUM(R85:R99)</f>
        <v>0</v>
      </c>
      <c r="S84" s="131"/>
      <c r="T84" s="133">
        <f>SUM(T85:T99)</f>
        <v>0</v>
      </c>
      <c r="AR84" s="126" t="s">
        <v>82</v>
      </c>
      <c r="AT84" s="134" t="s">
        <v>73</v>
      </c>
      <c r="AU84" s="134" t="s">
        <v>82</v>
      </c>
      <c r="AY84" s="126" t="s">
        <v>116</v>
      </c>
      <c r="BK84" s="135">
        <f>SUM(BK85:BK99)</f>
        <v>0</v>
      </c>
    </row>
    <row r="85" spans="1:65" s="2" customFormat="1" ht="24.15" customHeight="1" x14ac:dyDescent="0.2">
      <c r="A85" s="32"/>
      <c r="B85" s="138"/>
      <c r="C85" s="139" t="s">
        <v>82</v>
      </c>
      <c r="D85" s="139" t="s">
        <v>119</v>
      </c>
      <c r="E85" s="140" t="s">
        <v>435</v>
      </c>
      <c r="F85" s="141" t="s">
        <v>436</v>
      </c>
      <c r="G85" s="142" t="s">
        <v>164</v>
      </c>
      <c r="H85" s="143">
        <v>560</v>
      </c>
      <c r="I85" s="144"/>
      <c r="J85" s="145">
        <f>ROUND(I85*H85,2)</f>
        <v>0</v>
      </c>
      <c r="K85" s="146"/>
      <c r="L85" s="33"/>
      <c r="M85" s="147" t="s">
        <v>3</v>
      </c>
      <c r="N85" s="148" t="s">
        <v>45</v>
      </c>
      <c r="O85" s="53"/>
      <c r="P85" s="149">
        <f>O85*H85</f>
        <v>0</v>
      </c>
      <c r="Q85" s="149">
        <v>0</v>
      </c>
      <c r="R85" s="149">
        <f>Q85*H85</f>
        <v>0</v>
      </c>
      <c r="S85" s="149">
        <v>0</v>
      </c>
      <c r="T85" s="150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51" t="s">
        <v>123</v>
      </c>
      <c r="AT85" s="151" t="s">
        <v>119</v>
      </c>
      <c r="AU85" s="151" t="s">
        <v>84</v>
      </c>
      <c r="AY85" s="17" t="s">
        <v>116</v>
      </c>
      <c r="BE85" s="152">
        <f>IF(N85="základní",J85,0)</f>
        <v>0</v>
      </c>
      <c r="BF85" s="152">
        <f>IF(N85="snížená",J85,0)</f>
        <v>0</v>
      </c>
      <c r="BG85" s="152">
        <f>IF(N85="zákl. přenesená",J85,0)</f>
        <v>0</v>
      </c>
      <c r="BH85" s="152">
        <f>IF(N85="sníž. přenesená",J85,0)</f>
        <v>0</v>
      </c>
      <c r="BI85" s="152">
        <f>IF(N85="nulová",J85,0)</f>
        <v>0</v>
      </c>
      <c r="BJ85" s="17" t="s">
        <v>82</v>
      </c>
      <c r="BK85" s="152">
        <f>ROUND(I85*H85,2)</f>
        <v>0</v>
      </c>
      <c r="BL85" s="17" t="s">
        <v>123</v>
      </c>
      <c r="BM85" s="151" t="s">
        <v>437</v>
      </c>
    </row>
    <row r="86" spans="1:65" s="2" customFormat="1" x14ac:dyDescent="0.2">
      <c r="A86" s="32"/>
      <c r="B86" s="33"/>
      <c r="C86" s="32"/>
      <c r="D86" s="153" t="s">
        <v>125</v>
      </c>
      <c r="E86" s="32"/>
      <c r="F86" s="154" t="s">
        <v>438</v>
      </c>
      <c r="G86" s="32"/>
      <c r="H86" s="32"/>
      <c r="I86" s="155"/>
      <c r="J86" s="32"/>
      <c r="K86" s="32"/>
      <c r="L86" s="33"/>
      <c r="M86" s="156"/>
      <c r="N86" s="157"/>
      <c r="O86" s="53"/>
      <c r="P86" s="53"/>
      <c r="Q86" s="53"/>
      <c r="R86" s="53"/>
      <c r="S86" s="53"/>
      <c r="T86" s="54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125</v>
      </c>
      <c r="AU86" s="17" t="s">
        <v>84</v>
      </c>
    </row>
    <row r="87" spans="1:65" s="13" customFormat="1" ht="20.399999999999999" x14ac:dyDescent="0.2">
      <c r="B87" s="158"/>
      <c r="D87" s="159" t="s">
        <v>127</v>
      </c>
      <c r="E87" s="160" t="s">
        <v>3</v>
      </c>
      <c r="F87" s="161" t="s">
        <v>439</v>
      </c>
      <c r="H87" s="160" t="s">
        <v>3</v>
      </c>
      <c r="I87" s="162"/>
      <c r="L87" s="158"/>
      <c r="M87" s="163"/>
      <c r="N87" s="164"/>
      <c r="O87" s="164"/>
      <c r="P87" s="164"/>
      <c r="Q87" s="164"/>
      <c r="R87" s="164"/>
      <c r="S87" s="164"/>
      <c r="T87" s="165"/>
      <c r="AT87" s="160" t="s">
        <v>127</v>
      </c>
      <c r="AU87" s="160" t="s">
        <v>84</v>
      </c>
      <c r="AV87" s="13" t="s">
        <v>82</v>
      </c>
      <c r="AW87" s="13" t="s">
        <v>35</v>
      </c>
      <c r="AX87" s="13" t="s">
        <v>74</v>
      </c>
      <c r="AY87" s="160" t="s">
        <v>116</v>
      </c>
    </row>
    <row r="88" spans="1:65" s="14" customFormat="1" x14ac:dyDescent="0.2">
      <c r="B88" s="166"/>
      <c r="D88" s="159" t="s">
        <v>127</v>
      </c>
      <c r="E88" s="167" t="s">
        <v>3</v>
      </c>
      <c r="F88" s="168" t="s">
        <v>440</v>
      </c>
      <c r="H88" s="169">
        <v>560</v>
      </c>
      <c r="I88" s="170"/>
      <c r="L88" s="166"/>
      <c r="M88" s="171"/>
      <c r="N88" s="172"/>
      <c r="O88" s="172"/>
      <c r="P88" s="172"/>
      <c r="Q88" s="172"/>
      <c r="R88" s="172"/>
      <c r="S88" s="172"/>
      <c r="T88" s="173"/>
      <c r="AT88" s="167" t="s">
        <v>127</v>
      </c>
      <c r="AU88" s="167" t="s">
        <v>84</v>
      </c>
      <c r="AV88" s="14" t="s">
        <v>84</v>
      </c>
      <c r="AW88" s="14" t="s">
        <v>35</v>
      </c>
      <c r="AX88" s="14" t="s">
        <v>82</v>
      </c>
      <c r="AY88" s="167" t="s">
        <v>116</v>
      </c>
    </row>
    <row r="89" spans="1:65" s="2" customFormat="1" ht="33" customHeight="1" x14ac:dyDescent="0.2">
      <c r="A89" s="32"/>
      <c r="B89" s="138"/>
      <c r="C89" s="139" t="s">
        <v>84</v>
      </c>
      <c r="D89" s="139" t="s">
        <v>119</v>
      </c>
      <c r="E89" s="140" t="s">
        <v>441</v>
      </c>
      <c r="F89" s="141" t="s">
        <v>442</v>
      </c>
      <c r="G89" s="142" t="s">
        <v>321</v>
      </c>
      <c r="H89" s="143">
        <v>108</v>
      </c>
      <c r="I89" s="144"/>
      <c r="J89" s="145">
        <f>ROUND(I89*H89,2)</f>
        <v>0</v>
      </c>
      <c r="K89" s="146"/>
      <c r="L89" s="33"/>
      <c r="M89" s="147" t="s">
        <v>3</v>
      </c>
      <c r="N89" s="148" t="s">
        <v>45</v>
      </c>
      <c r="O89" s="53"/>
      <c r="P89" s="149">
        <f>O89*H89</f>
        <v>0</v>
      </c>
      <c r="Q89" s="149">
        <v>0</v>
      </c>
      <c r="R89" s="149">
        <f>Q89*H89</f>
        <v>0</v>
      </c>
      <c r="S89" s="149">
        <v>0</v>
      </c>
      <c r="T89" s="150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51" t="s">
        <v>123</v>
      </c>
      <c r="AT89" s="151" t="s">
        <v>119</v>
      </c>
      <c r="AU89" s="151" t="s">
        <v>84</v>
      </c>
      <c r="AY89" s="17" t="s">
        <v>116</v>
      </c>
      <c r="BE89" s="152">
        <f>IF(N89="základní",J89,0)</f>
        <v>0</v>
      </c>
      <c r="BF89" s="152">
        <f>IF(N89="snížená",J89,0)</f>
        <v>0</v>
      </c>
      <c r="BG89" s="152">
        <f>IF(N89="zákl. přenesená",J89,0)</f>
        <v>0</v>
      </c>
      <c r="BH89" s="152">
        <f>IF(N89="sníž. přenesená",J89,0)</f>
        <v>0</v>
      </c>
      <c r="BI89" s="152">
        <f>IF(N89="nulová",J89,0)</f>
        <v>0</v>
      </c>
      <c r="BJ89" s="17" t="s">
        <v>82</v>
      </c>
      <c r="BK89" s="152">
        <f>ROUND(I89*H89,2)</f>
        <v>0</v>
      </c>
      <c r="BL89" s="17" t="s">
        <v>123</v>
      </c>
      <c r="BM89" s="151" t="s">
        <v>443</v>
      </c>
    </row>
    <row r="90" spans="1:65" s="2" customFormat="1" x14ac:dyDescent="0.2">
      <c r="A90" s="32"/>
      <c r="B90" s="33"/>
      <c r="C90" s="32"/>
      <c r="D90" s="153" t="s">
        <v>125</v>
      </c>
      <c r="E90" s="32"/>
      <c r="F90" s="154" t="s">
        <v>444</v>
      </c>
      <c r="G90" s="32"/>
      <c r="H90" s="32"/>
      <c r="I90" s="155"/>
      <c r="J90" s="32"/>
      <c r="K90" s="32"/>
      <c r="L90" s="33"/>
      <c r="M90" s="156"/>
      <c r="N90" s="157"/>
      <c r="O90" s="53"/>
      <c r="P90" s="53"/>
      <c r="Q90" s="53"/>
      <c r="R90" s="53"/>
      <c r="S90" s="53"/>
      <c r="T90" s="54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125</v>
      </c>
      <c r="AU90" s="17" t="s">
        <v>84</v>
      </c>
    </row>
    <row r="91" spans="1:65" s="2" customFormat="1" ht="21.75" customHeight="1" x14ac:dyDescent="0.2">
      <c r="A91" s="32"/>
      <c r="B91" s="138"/>
      <c r="C91" s="139" t="s">
        <v>139</v>
      </c>
      <c r="D91" s="139" t="s">
        <v>119</v>
      </c>
      <c r="E91" s="140" t="s">
        <v>445</v>
      </c>
      <c r="F91" s="141" t="s">
        <v>446</v>
      </c>
      <c r="G91" s="142" t="s">
        <v>321</v>
      </c>
      <c r="H91" s="143">
        <v>108</v>
      </c>
      <c r="I91" s="144"/>
      <c r="J91" s="145">
        <f>ROUND(I91*H91,2)</f>
        <v>0</v>
      </c>
      <c r="K91" s="146"/>
      <c r="L91" s="33"/>
      <c r="M91" s="147" t="s">
        <v>3</v>
      </c>
      <c r="N91" s="148" t="s">
        <v>45</v>
      </c>
      <c r="O91" s="53"/>
      <c r="P91" s="149">
        <f>O91*H91</f>
        <v>0</v>
      </c>
      <c r="Q91" s="149">
        <v>0</v>
      </c>
      <c r="R91" s="149">
        <f>Q91*H91</f>
        <v>0</v>
      </c>
      <c r="S91" s="149">
        <v>0</v>
      </c>
      <c r="T91" s="150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51" t="s">
        <v>123</v>
      </c>
      <c r="AT91" s="151" t="s">
        <v>119</v>
      </c>
      <c r="AU91" s="151" t="s">
        <v>84</v>
      </c>
      <c r="AY91" s="17" t="s">
        <v>116</v>
      </c>
      <c r="BE91" s="152">
        <f>IF(N91="základní",J91,0)</f>
        <v>0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7" t="s">
        <v>82</v>
      </c>
      <c r="BK91" s="152">
        <f>ROUND(I91*H91,2)</f>
        <v>0</v>
      </c>
      <c r="BL91" s="17" t="s">
        <v>123</v>
      </c>
      <c r="BM91" s="151" t="s">
        <v>447</v>
      </c>
    </row>
    <row r="92" spans="1:65" s="2" customFormat="1" x14ac:dyDescent="0.2">
      <c r="A92" s="32"/>
      <c r="B92" s="33"/>
      <c r="C92" s="32"/>
      <c r="D92" s="153" t="s">
        <v>125</v>
      </c>
      <c r="E92" s="32"/>
      <c r="F92" s="154" t="s">
        <v>448</v>
      </c>
      <c r="G92" s="32"/>
      <c r="H92" s="32"/>
      <c r="I92" s="155"/>
      <c r="J92" s="32"/>
      <c r="K92" s="32"/>
      <c r="L92" s="33"/>
      <c r="M92" s="156"/>
      <c r="N92" s="157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125</v>
      </c>
      <c r="AU92" s="17" t="s">
        <v>84</v>
      </c>
    </row>
    <row r="93" spans="1:65" s="14" customFormat="1" x14ac:dyDescent="0.2">
      <c r="B93" s="166"/>
      <c r="D93" s="159" t="s">
        <v>127</v>
      </c>
      <c r="E93" s="167" t="s">
        <v>3</v>
      </c>
      <c r="F93" s="168" t="s">
        <v>449</v>
      </c>
      <c r="H93" s="169">
        <v>108</v>
      </c>
      <c r="I93" s="170"/>
      <c r="L93" s="166"/>
      <c r="M93" s="171"/>
      <c r="N93" s="172"/>
      <c r="O93" s="172"/>
      <c r="P93" s="172"/>
      <c r="Q93" s="172"/>
      <c r="R93" s="172"/>
      <c r="S93" s="172"/>
      <c r="T93" s="173"/>
      <c r="AT93" s="167" t="s">
        <v>127</v>
      </c>
      <c r="AU93" s="167" t="s">
        <v>84</v>
      </c>
      <c r="AV93" s="14" t="s">
        <v>84</v>
      </c>
      <c r="AW93" s="14" t="s">
        <v>35</v>
      </c>
      <c r="AX93" s="14" t="s">
        <v>82</v>
      </c>
      <c r="AY93" s="167" t="s">
        <v>116</v>
      </c>
    </row>
    <row r="94" spans="1:65" s="2" customFormat="1" ht="62.7" customHeight="1" x14ac:dyDescent="0.2">
      <c r="A94" s="32"/>
      <c r="B94" s="138"/>
      <c r="C94" s="139" t="s">
        <v>123</v>
      </c>
      <c r="D94" s="139" t="s">
        <v>119</v>
      </c>
      <c r="E94" s="140" t="s">
        <v>177</v>
      </c>
      <c r="F94" s="141" t="s">
        <v>178</v>
      </c>
      <c r="G94" s="142" t="s">
        <v>122</v>
      </c>
      <c r="H94" s="143">
        <v>7.63</v>
      </c>
      <c r="I94" s="144"/>
      <c r="J94" s="145">
        <f>ROUND(I94*H94,2)</f>
        <v>0</v>
      </c>
      <c r="K94" s="146"/>
      <c r="L94" s="33"/>
      <c r="M94" s="147" t="s">
        <v>3</v>
      </c>
      <c r="N94" s="148" t="s">
        <v>45</v>
      </c>
      <c r="O94" s="53"/>
      <c r="P94" s="149">
        <f>O94*H94</f>
        <v>0</v>
      </c>
      <c r="Q94" s="149">
        <v>0</v>
      </c>
      <c r="R94" s="149">
        <f>Q94*H94</f>
        <v>0</v>
      </c>
      <c r="S94" s="149">
        <v>0</v>
      </c>
      <c r="T94" s="150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51" t="s">
        <v>123</v>
      </c>
      <c r="AT94" s="151" t="s">
        <v>119</v>
      </c>
      <c r="AU94" s="151" t="s">
        <v>84</v>
      </c>
      <c r="AY94" s="17" t="s">
        <v>116</v>
      </c>
      <c r="BE94" s="152">
        <f>IF(N94="základní",J94,0)</f>
        <v>0</v>
      </c>
      <c r="BF94" s="152">
        <f>IF(N94="snížená",J94,0)</f>
        <v>0</v>
      </c>
      <c r="BG94" s="152">
        <f>IF(N94="zákl. přenesená",J94,0)</f>
        <v>0</v>
      </c>
      <c r="BH94" s="152">
        <f>IF(N94="sníž. přenesená",J94,0)</f>
        <v>0</v>
      </c>
      <c r="BI94" s="152">
        <f>IF(N94="nulová",J94,0)</f>
        <v>0</v>
      </c>
      <c r="BJ94" s="17" t="s">
        <v>82</v>
      </c>
      <c r="BK94" s="152">
        <f>ROUND(I94*H94,2)</f>
        <v>0</v>
      </c>
      <c r="BL94" s="17" t="s">
        <v>123</v>
      </c>
      <c r="BM94" s="151" t="s">
        <v>450</v>
      </c>
    </row>
    <row r="95" spans="1:65" s="2" customFormat="1" x14ac:dyDescent="0.2">
      <c r="A95" s="32"/>
      <c r="B95" s="33"/>
      <c r="C95" s="32"/>
      <c r="D95" s="153" t="s">
        <v>125</v>
      </c>
      <c r="E95" s="32"/>
      <c r="F95" s="154" t="s">
        <v>180</v>
      </c>
      <c r="G95" s="32"/>
      <c r="H95" s="32"/>
      <c r="I95" s="155"/>
      <c r="J95" s="32"/>
      <c r="K95" s="32"/>
      <c r="L95" s="33"/>
      <c r="M95" s="156"/>
      <c r="N95" s="157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125</v>
      </c>
      <c r="AU95" s="17" t="s">
        <v>84</v>
      </c>
    </row>
    <row r="96" spans="1:65" s="13" customFormat="1" x14ac:dyDescent="0.2">
      <c r="B96" s="158"/>
      <c r="D96" s="159" t="s">
        <v>127</v>
      </c>
      <c r="E96" s="160" t="s">
        <v>3</v>
      </c>
      <c r="F96" s="161" t="s">
        <v>451</v>
      </c>
      <c r="H96" s="160" t="s">
        <v>3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60" t="s">
        <v>127</v>
      </c>
      <c r="AU96" s="160" t="s">
        <v>84</v>
      </c>
      <c r="AV96" s="13" t="s">
        <v>82</v>
      </c>
      <c r="AW96" s="13" t="s">
        <v>35</v>
      </c>
      <c r="AX96" s="13" t="s">
        <v>74</v>
      </c>
      <c r="AY96" s="160" t="s">
        <v>116</v>
      </c>
    </row>
    <row r="97" spans="1:65" s="14" customFormat="1" x14ac:dyDescent="0.2">
      <c r="B97" s="166"/>
      <c r="D97" s="159" t="s">
        <v>127</v>
      </c>
      <c r="E97" s="167" t="s">
        <v>3</v>
      </c>
      <c r="F97" s="168" t="s">
        <v>452</v>
      </c>
      <c r="H97" s="169">
        <v>7.63</v>
      </c>
      <c r="I97" s="170"/>
      <c r="L97" s="166"/>
      <c r="M97" s="171"/>
      <c r="N97" s="172"/>
      <c r="O97" s="172"/>
      <c r="P97" s="172"/>
      <c r="Q97" s="172"/>
      <c r="R97" s="172"/>
      <c r="S97" s="172"/>
      <c r="T97" s="173"/>
      <c r="AT97" s="167" t="s">
        <v>127</v>
      </c>
      <c r="AU97" s="167" t="s">
        <v>84</v>
      </c>
      <c r="AV97" s="14" t="s">
        <v>84</v>
      </c>
      <c r="AW97" s="14" t="s">
        <v>35</v>
      </c>
      <c r="AX97" s="14" t="s">
        <v>82</v>
      </c>
      <c r="AY97" s="167" t="s">
        <v>116</v>
      </c>
    </row>
    <row r="98" spans="1:65" s="2" customFormat="1" ht="37.799999999999997" customHeight="1" x14ac:dyDescent="0.2">
      <c r="A98" s="32"/>
      <c r="B98" s="138"/>
      <c r="C98" s="139" t="s">
        <v>181</v>
      </c>
      <c r="D98" s="139" t="s">
        <v>119</v>
      </c>
      <c r="E98" s="140" t="s">
        <v>453</v>
      </c>
      <c r="F98" s="141" t="s">
        <v>454</v>
      </c>
      <c r="G98" s="142" t="s">
        <v>164</v>
      </c>
      <c r="H98" s="143">
        <v>560</v>
      </c>
      <c r="I98" s="144"/>
      <c r="J98" s="145">
        <f>ROUND(I98*H98,2)</f>
        <v>0</v>
      </c>
      <c r="K98" s="146"/>
      <c r="L98" s="33"/>
      <c r="M98" s="147" t="s">
        <v>3</v>
      </c>
      <c r="N98" s="148" t="s">
        <v>45</v>
      </c>
      <c r="O98" s="53"/>
      <c r="P98" s="149">
        <f>O98*H98</f>
        <v>0</v>
      </c>
      <c r="Q98" s="149">
        <v>0</v>
      </c>
      <c r="R98" s="149">
        <f>Q98*H98</f>
        <v>0</v>
      </c>
      <c r="S98" s="149">
        <v>0</v>
      </c>
      <c r="T98" s="150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51" t="s">
        <v>123</v>
      </c>
      <c r="AT98" s="151" t="s">
        <v>119</v>
      </c>
      <c r="AU98" s="151" t="s">
        <v>84</v>
      </c>
      <c r="AY98" s="17" t="s">
        <v>116</v>
      </c>
      <c r="BE98" s="152">
        <f>IF(N98="základní",J98,0)</f>
        <v>0</v>
      </c>
      <c r="BF98" s="152">
        <f>IF(N98="snížená",J98,0)</f>
        <v>0</v>
      </c>
      <c r="BG98" s="152">
        <f>IF(N98="zákl. přenesená",J98,0)</f>
        <v>0</v>
      </c>
      <c r="BH98" s="152">
        <f>IF(N98="sníž. přenesená",J98,0)</f>
        <v>0</v>
      </c>
      <c r="BI98" s="152">
        <f>IF(N98="nulová",J98,0)</f>
        <v>0</v>
      </c>
      <c r="BJ98" s="17" t="s">
        <v>82</v>
      </c>
      <c r="BK98" s="152">
        <f>ROUND(I98*H98,2)</f>
        <v>0</v>
      </c>
      <c r="BL98" s="17" t="s">
        <v>123</v>
      </c>
      <c r="BM98" s="151" t="s">
        <v>455</v>
      </c>
    </row>
    <row r="99" spans="1:65" s="2" customFormat="1" x14ac:dyDescent="0.2">
      <c r="A99" s="32"/>
      <c r="B99" s="33"/>
      <c r="C99" s="32"/>
      <c r="D99" s="153" t="s">
        <v>125</v>
      </c>
      <c r="E99" s="32"/>
      <c r="F99" s="154" t="s">
        <v>456</v>
      </c>
      <c r="G99" s="32"/>
      <c r="H99" s="32"/>
      <c r="I99" s="155"/>
      <c r="J99" s="32"/>
      <c r="K99" s="32"/>
      <c r="L99" s="33"/>
      <c r="M99" s="156"/>
      <c r="N99" s="157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125</v>
      </c>
      <c r="AU99" s="17" t="s">
        <v>84</v>
      </c>
    </row>
    <row r="100" spans="1:65" s="12" customFormat="1" ht="22.8" customHeight="1" x14ac:dyDescent="0.25">
      <c r="B100" s="125"/>
      <c r="D100" s="126" t="s">
        <v>73</v>
      </c>
      <c r="E100" s="136" t="s">
        <v>139</v>
      </c>
      <c r="F100" s="136" t="s">
        <v>233</v>
      </c>
      <c r="I100" s="128"/>
      <c r="J100" s="137">
        <f>BK100</f>
        <v>0</v>
      </c>
      <c r="L100" s="125"/>
      <c r="M100" s="130"/>
      <c r="N100" s="131"/>
      <c r="O100" s="131"/>
      <c r="P100" s="132">
        <f>SUM(P101:P115)</f>
        <v>0</v>
      </c>
      <c r="Q100" s="131"/>
      <c r="R100" s="132">
        <f>SUM(R101:R115)</f>
        <v>27.591920000000005</v>
      </c>
      <c r="S100" s="131"/>
      <c r="T100" s="133">
        <f>SUM(T101:T115)</f>
        <v>0</v>
      </c>
      <c r="AR100" s="126" t="s">
        <v>82</v>
      </c>
      <c r="AT100" s="134" t="s">
        <v>73</v>
      </c>
      <c r="AU100" s="134" t="s">
        <v>82</v>
      </c>
      <c r="AY100" s="126" t="s">
        <v>116</v>
      </c>
      <c r="BK100" s="135">
        <f>SUM(BK101:BK115)</f>
        <v>0</v>
      </c>
    </row>
    <row r="101" spans="1:65" s="2" customFormat="1" ht="44.25" customHeight="1" x14ac:dyDescent="0.2">
      <c r="A101" s="32"/>
      <c r="B101" s="138"/>
      <c r="C101" s="139" t="s">
        <v>188</v>
      </c>
      <c r="D101" s="139" t="s">
        <v>119</v>
      </c>
      <c r="E101" s="140" t="s">
        <v>457</v>
      </c>
      <c r="F101" s="141" t="s">
        <v>458</v>
      </c>
      <c r="G101" s="142" t="s">
        <v>293</v>
      </c>
      <c r="H101" s="143">
        <v>108</v>
      </c>
      <c r="I101" s="144"/>
      <c r="J101" s="145">
        <f>ROUND(I101*H101,2)</f>
        <v>0</v>
      </c>
      <c r="K101" s="146"/>
      <c r="L101" s="33"/>
      <c r="M101" s="147" t="s">
        <v>3</v>
      </c>
      <c r="N101" s="148" t="s">
        <v>45</v>
      </c>
      <c r="O101" s="53"/>
      <c r="P101" s="149">
        <f>O101*H101</f>
        <v>0</v>
      </c>
      <c r="Q101" s="149">
        <v>0.17488999999999999</v>
      </c>
      <c r="R101" s="149">
        <f>Q101*H101</f>
        <v>18.888120000000001</v>
      </c>
      <c r="S101" s="149">
        <v>0</v>
      </c>
      <c r="T101" s="150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1" t="s">
        <v>123</v>
      </c>
      <c r="AT101" s="151" t="s">
        <v>119</v>
      </c>
      <c r="AU101" s="151" t="s">
        <v>84</v>
      </c>
      <c r="AY101" s="17" t="s">
        <v>116</v>
      </c>
      <c r="BE101" s="152">
        <f>IF(N101="základní",J101,0)</f>
        <v>0</v>
      </c>
      <c r="BF101" s="152">
        <f>IF(N101="snížená",J101,0)</f>
        <v>0</v>
      </c>
      <c r="BG101" s="152">
        <f>IF(N101="zákl. přenesená",J101,0)</f>
        <v>0</v>
      </c>
      <c r="BH101" s="152">
        <f>IF(N101="sníž. přenesená",J101,0)</f>
        <v>0</v>
      </c>
      <c r="BI101" s="152">
        <f>IF(N101="nulová",J101,0)</f>
        <v>0</v>
      </c>
      <c r="BJ101" s="17" t="s">
        <v>82</v>
      </c>
      <c r="BK101" s="152">
        <f>ROUND(I101*H101,2)</f>
        <v>0</v>
      </c>
      <c r="BL101" s="17" t="s">
        <v>123</v>
      </c>
      <c r="BM101" s="151" t="s">
        <v>459</v>
      </c>
    </row>
    <row r="102" spans="1:65" s="2" customFormat="1" x14ac:dyDescent="0.2">
      <c r="A102" s="32"/>
      <c r="B102" s="33"/>
      <c r="C102" s="32"/>
      <c r="D102" s="153" t="s">
        <v>125</v>
      </c>
      <c r="E102" s="32"/>
      <c r="F102" s="154" t="s">
        <v>460</v>
      </c>
      <c r="G102" s="32"/>
      <c r="H102" s="32"/>
      <c r="I102" s="155"/>
      <c r="J102" s="32"/>
      <c r="K102" s="32"/>
      <c r="L102" s="33"/>
      <c r="M102" s="156"/>
      <c r="N102" s="157"/>
      <c r="O102" s="53"/>
      <c r="P102" s="53"/>
      <c r="Q102" s="53"/>
      <c r="R102" s="53"/>
      <c r="S102" s="53"/>
      <c r="T102" s="5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125</v>
      </c>
      <c r="AU102" s="17" t="s">
        <v>84</v>
      </c>
    </row>
    <row r="103" spans="1:65" s="2" customFormat="1" ht="24.15" customHeight="1" x14ac:dyDescent="0.2">
      <c r="A103" s="32"/>
      <c r="B103" s="138"/>
      <c r="C103" s="186" t="s">
        <v>193</v>
      </c>
      <c r="D103" s="186" t="s">
        <v>203</v>
      </c>
      <c r="E103" s="187" t="s">
        <v>461</v>
      </c>
      <c r="F103" s="188" t="s">
        <v>462</v>
      </c>
      <c r="G103" s="189" t="s">
        <v>293</v>
      </c>
      <c r="H103" s="190">
        <v>108</v>
      </c>
      <c r="I103" s="191"/>
      <c r="J103" s="192">
        <f>ROUND(I103*H103,2)</f>
        <v>0</v>
      </c>
      <c r="K103" s="193"/>
      <c r="L103" s="194"/>
      <c r="M103" s="195" t="s">
        <v>3</v>
      </c>
      <c r="N103" s="196" t="s">
        <v>45</v>
      </c>
      <c r="O103" s="53"/>
      <c r="P103" s="149">
        <f>O103*H103</f>
        <v>0</v>
      </c>
      <c r="Q103" s="149">
        <v>5.3E-3</v>
      </c>
      <c r="R103" s="149">
        <f>Q103*H103</f>
        <v>0.57240000000000002</v>
      </c>
      <c r="S103" s="149">
        <v>0</v>
      </c>
      <c r="T103" s="150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1" t="s">
        <v>195</v>
      </c>
      <c r="AT103" s="151" t="s">
        <v>203</v>
      </c>
      <c r="AU103" s="151" t="s">
        <v>84</v>
      </c>
      <c r="AY103" s="17" t="s">
        <v>116</v>
      </c>
      <c r="BE103" s="152">
        <f>IF(N103="základní",J103,0)</f>
        <v>0</v>
      </c>
      <c r="BF103" s="152">
        <f>IF(N103="snížená",J103,0)</f>
        <v>0</v>
      </c>
      <c r="BG103" s="152">
        <f>IF(N103="zákl. přenesená",J103,0)</f>
        <v>0</v>
      </c>
      <c r="BH103" s="152">
        <f>IF(N103="sníž. přenesená",J103,0)</f>
        <v>0</v>
      </c>
      <c r="BI103" s="152">
        <f>IF(N103="nulová",J103,0)</f>
        <v>0</v>
      </c>
      <c r="BJ103" s="17" t="s">
        <v>82</v>
      </c>
      <c r="BK103" s="152">
        <f>ROUND(I103*H103,2)</f>
        <v>0</v>
      </c>
      <c r="BL103" s="17" t="s">
        <v>123</v>
      </c>
      <c r="BM103" s="151" t="s">
        <v>463</v>
      </c>
    </row>
    <row r="104" spans="1:65" s="2" customFormat="1" ht="24.15" customHeight="1" x14ac:dyDescent="0.2">
      <c r="A104" s="32"/>
      <c r="B104" s="138"/>
      <c r="C104" s="139" t="s">
        <v>195</v>
      </c>
      <c r="D104" s="139" t="s">
        <v>119</v>
      </c>
      <c r="E104" s="140" t="s">
        <v>464</v>
      </c>
      <c r="F104" s="141" t="s">
        <v>465</v>
      </c>
      <c r="G104" s="142" t="s">
        <v>293</v>
      </c>
      <c r="H104" s="143">
        <v>3</v>
      </c>
      <c r="I104" s="144"/>
      <c r="J104" s="145">
        <f>ROUND(I104*H104,2)</f>
        <v>0</v>
      </c>
      <c r="K104" s="146"/>
      <c r="L104" s="33"/>
      <c r="M104" s="147" t="s">
        <v>3</v>
      </c>
      <c r="N104" s="148" t="s">
        <v>45</v>
      </c>
      <c r="O104" s="53"/>
      <c r="P104" s="149">
        <f>O104*H104</f>
        <v>0</v>
      </c>
      <c r="Q104" s="149">
        <v>0</v>
      </c>
      <c r="R104" s="149">
        <f>Q104*H104</f>
        <v>0</v>
      </c>
      <c r="S104" s="149">
        <v>0</v>
      </c>
      <c r="T104" s="150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51" t="s">
        <v>123</v>
      </c>
      <c r="AT104" s="151" t="s">
        <v>119</v>
      </c>
      <c r="AU104" s="151" t="s">
        <v>84</v>
      </c>
      <c r="AY104" s="17" t="s">
        <v>116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7" t="s">
        <v>82</v>
      </c>
      <c r="BK104" s="152">
        <f>ROUND(I104*H104,2)</f>
        <v>0</v>
      </c>
      <c r="BL104" s="17" t="s">
        <v>123</v>
      </c>
      <c r="BM104" s="151" t="s">
        <v>466</v>
      </c>
    </row>
    <row r="105" spans="1:65" s="2" customFormat="1" x14ac:dyDescent="0.2">
      <c r="A105" s="32"/>
      <c r="B105" s="33"/>
      <c r="C105" s="32"/>
      <c r="D105" s="153" t="s">
        <v>125</v>
      </c>
      <c r="E105" s="32"/>
      <c r="F105" s="154" t="s">
        <v>467</v>
      </c>
      <c r="G105" s="32"/>
      <c r="H105" s="32"/>
      <c r="I105" s="155"/>
      <c r="J105" s="32"/>
      <c r="K105" s="32"/>
      <c r="L105" s="33"/>
      <c r="M105" s="156"/>
      <c r="N105" s="157"/>
      <c r="O105" s="53"/>
      <c r="P105" s="53"/>
      <c r="Q105" s="53"/>
      <c r="R105" s="53"/>
      <c r="S105" s="53"/>
      <c r="T105" s="54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7" t="s">
        <v>125</v>
      </c>
      <c r="AU105" s="17" t="s">
        <v>84</v>
      </c>
    </row>
    <row r="106" spans="1:65" s="2" customFormat="1" ht="24.15" customHeight="1" x14ac:dyDescent="0.2">
      <c r="A106" s="32"/>
      <c r="B106" s="138"/>
      <c r="C106" s="139" t="s">
        <v>117</v>
      </c>
      <c r="D106" s="139" t="s">
        <v>119</v>
      </c>
      <c r="E106" s="140" t="s">
        <v>468</v>
      </c>
      <c r="F106" s="141" t="s">
        <v>469</v>
      </c>
      <c r="G106" s="142" t="s">
        <v>293</v>
      </c>
      <c r="H106" s="143">
        <v>109</v>
      </c>
      <c r="I106" s="144"/>
      <c r="J106" s="145">
        <f>ROUND(I106*H106,2)</f>
        <v>0</v>
      </c>
      <c r="K106" s="146"/>
      <c r="L106" s="33"/>
      <c r="M106" s="147" t="s">
        <v>3</v>
      </c>
      <c r="N106" s="148" t="s">
        <v>45</v>
      </c>
      <c r="O106" s="53"/>
      <c r="P106" s="149">
        <f>O106*H106</f>
        <v>0</v>
      </c>
      <c r="Q106" s="149">
        <v>1.1999999999999999E-3</v>
      </c>
      <c r="R106" s="149">
        <f>Q106*H106</f>
        <v>0.1308</v>
      </c>
      <c r="S106" s="149">
        <v>0</v>
      </c>
      <c r="T106" s="150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51" t="s">
        <v>123</v>
      </c>
      <c r="AT106" s="151" t="s">
        <v>119</v>
      </c>
      <c r="AU106" s="151" t="s">
        <v>84</v>
      </c>
      <c r="AY106" s="17" t="s">
        <v>116</v>
      </c>
      <c r="BE106" s="152">
        <f>IF(N106="základní",J106,0)</f>
        <v>0</v>
      </c>
      <c r="BF106" s="152">
        <f>IF(N106="snížená",J106,0)</f>
        <v>0</v>
      </c>
      <c r="BG106" s="152">
        <f>IF(N106="zákl. přenesená",J106,0)</f>
        <v>0</v>
      </c>
      <c r="BH106" s="152">
        <f>IF(N106="sníž. přenesená",J106,0)</f>
        <v>0</v>
      </c>
      <c r="BI106" s="152">
        <f>IF(N106="nulová",J106,0)</f>
        <v>0</v>
      </c>
      <c r="BJ106" s="17" t="s">
        <v>82</v>
      </c>
      <c r="BK106" s="152">
        <f>ROUND(I106*H106,2)</f>
        <v>0</v>
      </c>
      <c r="BL106" s="17" t="s">
        <v>123</v>
      </c>
      <c r="BM106" s="151" t="s">
        <v>470</v>
      </c>
    </row>
    <row r="107" spans="1:65" s="2" customFormat="1" x14ac:dyDescent="0.2">
      <c r="A107" s="32"/>
      <c r="B107" s="33"/>
      <c r="C107" s="32"/>
      <c r="D107" s="153" t="s">
        <v>125</v>
      </c>
      <c r="E107" s="32"/>
      <c r="F107" s="154" t="s">
        <v>471</v>
      </c>
      <c r="G107" s="32"/>
      <c r="H107" s="32"/>
      <c r="I107" s="155"/>
      <c r="J107" s="32"/>
      <c r="K107" s="32"/>
      <c r="L107" s="33"/>
      <c r="M107" s="156"/>
      <c r="N107" s="157"/>
      <c r="O107" s="53"/>
      <c r="P107" s="53"/>
      <c r="Q107" s="53"/>
      <c r="R107" s="53"/>
      <c r="S107" s="53"/>
      <c r="T107" s="5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125</v>
      </c>
      <c r="AU107" s="17" t="s">
        <v>84</v>
      </c>
    </row>
    <row r="108" spans="1:65" s="14" customFormat="1" x14ac:dyDescent="0.2">
      <c r="B108" s="166"/>
      <c r="D108" s="159" t="s">
        <v>127</v>
      </c>
      <c r="E108" s="167" t="s">
        <v>3</v>
      </c>
      <c r="F108" s="168" t="s">
        <v>472</v>
      </c>
      <c r="H108" s="169">
        <v>109</v>
      </c>
      <c r="I108" s="170"/>
      <c r="L108" s="166"/>
      <c r="M108" s="171"/>
      <c r="N108" s="172"/>
      <c r="O108" s="172"/>
      <c r="P108" s="172"/>
      <c r="Q108" s="172"/>
      <c r="R108" s="172"/>
      <c r="S108" s="172"/>
      <c r="T108" s="173"/>
      <c r="AT108" s="167" t="s">
        <v>127</v>
      </c>
      <c r="AU108" s="167" t="s">
        <v>84</v>
      </c>
      <c r="AV108" s="14" t="s">
        <v>84</v>
      </c>
      <c r="AW108" s="14" t="s">
        <v>35</v>
      </c>
      <c r="AX108" s="14" t="s">
        <v>82</v>
      </c>
      <c r="AY108" s="167" t="s">
        <v>116</v>
      </c>
    </row>
    <row r="109" spans="1:65" s="2" customFormat="1" ht="24.15" customHeight="1" x14ac:dyDescent="0.2">
      <c r="A109" s="32"/>
      <c r="B109" s="138"/>
      <c r="C109" s="186" t="s">
        <v>208</v>
      </c>
      <c r="D109" s="186" t="s">
        <v>203</v>
      </c>
      <c r="E109" s="187" t="s">
        <v>473</v>
      </c>
      <c r="F109" s="188" t="s">
        <v>474</v>
      </c>
      <c r="G109" s="189" t="s">
        <v>293</v>
      </c>
      <c r="H109" s="190">
        <v>109</v>
      </c>
      <c r="I109" s="191"/>
      <c r="J109" s="192">
        <f>ROUND(I109*H109,2)</f>
        <v>0</v>
      </c>
      <c r="K109" s="193"/>
      <c r="L109" s="194"/>
      <c r="M109" s="195" t="s">
        <v>3</v>
      </c>
      <c r="N109" s="196" t="s">
        <v>45</v>
      </c>
      <c r="O109" s="53"/>
      <c r="P109" s="149">
        <f>O109*H109</f>
        <v>0</v>
      </c>
      <c r="Q109" s="149">
        <v>6.0999999999999999E-2</v>
      </c>
      <c r="R109" s="149">
        <f>Q109*H109</f>
        <v>6.649</v>
      </c>
      <c r="S109" s="149">
        <v>0</v>
      </c>
      <c r="T109" s="150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51" t="s">
        <v>195</v>
      </c>
      <c r="AT109" s="151" t="s">
        <v>203</v>
      </c>
      <c r="AU109" s="151" t="s">
        <v>84</v>
      </c>
      <c r="AY109" s="17" t="s">
        <v>116</v>
      </c>
      <c r="BE109" s="152">
        <f>IF(N109="základní",J109,0)</f>
        <v>0</v>
      </c>
      <c r="BF109" s="152">
        <f>IF(N109="snížená",J109,0)</f>
        <v>0</v>
      </c>
      <c r="BG109" s="152">
        <f>IF(N109="zákl. přenesená",J109,0)</f>
        <v>0</v>
      </c>
      <c r="BH109" s="152">
        <f>IF(N109="sníž. přenesená",J109,0)</f>
        <v>0</v>
      </c>
      <c r="BI109" s="152">
        <f>IF(N109="nulová",J109,0)</f>
        <v>0</v>
      </c>
      <c r="BJ109" s="17" t="s">
        <v>82</v>
      </c>
      <c r="BK109" s="152">
        <f>ROUND(I109*H109,2)</f>
        <v>0</v>
      </c>
      <c r="BL109" s="17" t="s">
        <v>123</v>
      </c>
      <c r="BM109" s="151" t="s">
        <v>475</v>
      </c>
    </row>
    <row r="110" spans="1:65" s="2" customFormat="1" ht="16.5" customHeight="1" x14ac:dyDescent="0.2">
      <c r="A110" s="32"/>
      <c r="B110" s="138"/>
      <c r="C110" s="186" t="s">
        <v>213</v>
      </c>
      <c r="D110" s="186" t="s">
        <v>203</v>
      </c>
      <c r="E110" s="187" t="s">
        <v>476</v>
      </c>
      <c r="F110" s="188" t="s">
        <v>477</v>
      </c>
      <c r="G110" s="189" t="s">
        <v>293</v>
      </c>
      <c r="H110" s="190">
        <v>218</v>
      </c>
      <c r="I110" s="191"/>
      <c r="J110" s="192">
        <f>ROUND(I110*H110,2)</f>
        <v>0</v>
      </c>
      <c r="K110" s="193"/>
      <c r="L110" s="194"/>
      <c r="M110" s="195" t="s">
        <v>3</v>
      </c>
      <c r="N110" s="196" t="s">
        <v>45</v>
      </c>
      <c r="O110" s="53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51" t="s">
        <v>195</v>
      </c>
      <c r="AT110" s="151" t="s">
        <v>203</v>
      </c>
      <c r="AU110" s="151" t="s">
        <v>84</v>
      </c>
      <c r="AY110" s="17" t="s">
        <v>116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7" t="s">
        <v>82</v>
      </c>
      <c r="BK110" s="152">
        <f>ROUND(I110*H110,2)</f>
        <v>0</v>
      </c>
      <c r="BL110" s="17" t="s">
        <v>123</v>
      </c>
      <c r="BM110" s="151" t="s">
        <v>478</v>
      </c>
    </row>
    <row r="111" spans="1:65" s="2" customFormat="1" ht="37.799999999999997" customHeight="1" x14ac:dyDescent="0.2">
      <c r="A111" s="32"/>
      <c r="B111" s="138"/>
      <c r="C111" s="139" t="s">
        <v>9</v>
      </c>
      <c r="D111" s="139" t="s">
        <v>119</v>
      </c>
      <c r="E111" s="140" t="s">
        <v>479</v>
      </c>
      <c r="F111" s="141" t="s">
        <v>480</v>
      </c>
      <c r="G111" s="142" t="s">
        <v>321</v>
      </c>
      <c r="H111" s="143">
        <v>278</v>
      </c>
      <c r="I111" s="144"/>
      <c r="J111" s="145">
        <f>ROUND(I111*H111,2)</f>
        <v>0</v>
      </c>
      <c r="K111" s="146"/>
      <c r="L111" s="33"/>
      <c r="M111" s="147" t="s">
        <v>3</v>
      </c>
      <c r="N111" s="148" t="s">
        <v>45</v>
      </c>
      <c r="O111" s="53"/>
      <c r="P111" s="149">
        <f>O111*H111</f>
        <v>0</v>
      </c>
      <c r="Q111" s="149">
        <v>0</v>
      </c>
      <c r="R111" s="149">
        <f>Q111*H111</f>
        <v>0</v>
      </c>
      <c r="S111" s="149">
        <v>0</v>
      </c>
      <c r="T111" s="150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51" t="s">
        <v>123</v>
      </c>
      <c r="AT111" s="151" t="s">
        <v>119</v>
      </c>
      <c r="AU111" s="151" t="s">
        <v>84</v>
      </c>
      <c r="AY111" s="17" t="s">
        <v>116</v>
      </c>
      <c r="BE111" s="152">
        <f>IF(N111="základní",J111,0)</f>
        <v>0</v>
      </c>
      <c r="BF111" s="152">
        <f>IF(N111="snížená",J111,0)</f>
        <v>0</v>
      </c>
      <c r="BG111" s="152">
        <f>IF(N111="zákl. přenesená",J111,0)</f>
        <v>0</v>
      </c>
      <c r="BH111" s="152">
        <f>IF(N111="sníž. přenesená",J111,0)</f>
        <v>0</v>
      </c>
      <c r="BI111" s="152">
        <f>IF(N111="nulová",J111,0)</f>
        <v>0</v>
      </c>
      <c r="BJ111" s="17" t="s">
        <v>82</v>
      </c>
      <c r="BK111" s="152">
        <f>ROUND(I111*H111,2)</f>
        <v>0</v>
      </c>
      <c r="BL111" s="17" t="s">
        <v>123</v>
      </c>
      <c r="BM111" s="151" t="s">
        <v>481</v>
      </c>
    </row>
    <row r="112" spans="1:65" s="2" customFormat="1" x14ac:dyDescent="0.2">
      <c r="A112" s="32"/>
      <c r="B112" s="33"/>
      <c r="C112" s="32"/>
      <c r="D112" s="153" t="s">
        <v>125</v>
      </c>
      <c r="E112" s="32"/>
      <c r="F112" s="154" t="s">
        <v>482</v>
      </c>
      <c r="G112" s="32"/>
      <c r="H112" s="32"/>
      <c r="I112" s="155"/>
      <c r="J112" s="32"/>
      <c r="K112" s="32"/>
      <c r="L112" s="33"/>
      <c r="M112" s="156"/>
      <c r="N112" s="157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125</v>
      </c>
      <c r="AU112" s="17" t="s">
        <v>84</v>
      </c>
    </row>
    <row r="113" spans="1:65" s="14" customFormat="1" x14ac:dyDescent="0.2">
      <c r="B113" s="166"/>
      <c r="D113" s="159" t="s">
        <v>127</v>
      </c>
      <c r="E113" s="167" t="s">
        <v>3</v>
      </c>
      <c r="F113" s="168" t="s">
        <v>483</v>
      </c>
      <c r="H113" s="169">
        <v>278</v>
      </c>
      <c r="I113" s="170"/>
      <c r="L113" s="166"/>
      <c r="M113" s="171"/>
      <c r="N113" s="172"/>
      <c r="O113" s="172"/>
      <c r="P113" s="172"/>
      <c r="Q113" s="172"/>
      <c r="R113" s="172"/>
      <c r="S113" s="172"/>
      <c r="T113" s="173"/>
      <c r="AT113" s="167" t="s">
        <v>127</v>
      </c>
      <c r="AU113" s="167" t="s">
        <v>84</v>
      </c>
      <c r="AV113" s="14" t="s">
        <v>84</v>
      </c>
      <c r="AW113" s="14" t="s">
        <v>35</v>
      </c>
      <c r="AX113" s="14" t="s">
        <v>82</v>
      </c>
      <c r="AY113" s="167" t="s">
        <v>116</v>
      </c>
    </row>
    <row r="114" spans="1:65" s="2" customFormat="1" ht="24.15" customHeight="1" x14ac:dyDescent="0.2">
      <c r="A114" s="32"/>
      <c r="B114" s="138"/>
      <c r="C114" s="186" t="s">
        <v>224</v>
      </c>
      <c r="D114" s="186" t="s">
        <v>203</v>
      </c>
      <c r="E114" s="187" t="s">
        <v>484</v>
      </c>
      <c r="F114" s="188" t="s">
        <v>485</v>
      </c>
      <c r="G114" s="189" t="s">
        <v>293</v>
      </c>
      <c r="H114" s="190">
        <v>109</v>
      </c>
      <c r="I114" s="191"/>
      <c r="J114" s="192">
        <f>ROUND(I114*H114,2)</f>
        <v>0</v>
      </c>
      <c r="K114" s="193"/>
      <c r="L114" s="194"/>
      <c r="M114" s="195" t="s">
        <v>3</v>
      </c>
      <c r="N114" s="196" t="s">
        <v>45</v>
      </c>
      <c r="O114" s="53"/>
      <c r="P114" s="149">
        <f>O114*H114</f>
        <v>0</v>
      </c>
      <c r="Q114" s="149">
        <v>1.24E-2</v>
      </c>
      <c r="R114" s="149">
        <f>Q114*H114</f>
        <v>1.3515999999999999</v>
      </c>
      <c r="S114" s="149">
        <v>0</v>
      </c>
      <c r="T114" s="150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51" t="s">
        <v>195</v>
      </c>
      <c r="AT114" s="151" t="s">
        <v>203</v>
      </c>
      <c r="AU114" s="151" t="s">
        <v>84</v>
      </c>
      <c r="AY114" s="17" t="s">
        <v>116</v>
      </c>
      <c r="BE114" s="152">
        <f>IF(N114="základní",J114,0)</f>
        <v>0</v>
      </c>
      <c r="BF114" s="152">
        <f>IF(N114="snížená",J114,0)</f>
        <v>0</v>
      </c>
      <c r="BG114" s="152">
        <f>IF(N114="zákl. přenesená",J114,0)</f>
        <v>0</v>
      </c>
      <c r="BH114" s="152">
        <f>IF(N114="sníž. přenesená",J114,0)</f>
        <v>0</v>
      </c>
      <c r="BI114" s="152">
        <f>IF(N114="nulová",J114,0)</f>
        <v>0</v>
      </c>
      <c r="BJ114" s="17" t="s">
        <v>82</v>
      </c>
      <c r="BK114" s="152">
        <f>ROUND(I114*H114,2)</f>
        <v>0</v>
      </c>
      <c r="BL114" s="17" t="s">
        <v>123</v>
      </c>
      <c r="BM114" s="151" t="s">
        <v>486</v>
      </c>
    </row>
    <row r="115" spans="1:65" s="14" customFormat="1" x14ac:dyDescent="0.2">
      <c r="B115" s="166"/>
      <c r="D115" s="159" t="s">
        <v>127</v>
      </c>
      <c r="F115" s="168" t="s">
        <v>487</v>
      </c>
      <c r="H115" s="169">
        <v>109</v>
      </c>
      <c r="I115" s="170"/>
      <c r="L115" s="166"/>
      <c r="M115" s="197"/>
      <c r="N115" s="198"/>
      <c r="O115" s="198"/>
      <c r="P115" s="198"/>
      <c r="Q115" s="198"/>
      <c r="R115" s="198"/>
      <c r="S115" s="198"/>
      <c r="T115" s="199"/>
      <c r="AT115" s="167" t="s">
        <v>127</v>
      </c>
      <c r="AU115" s="167" t="s">
        <v>84</v>
      </c>
      <c r="AV115" s="14" t="s">
        <v>84</v>
      </c>
      <c r="AW115" s="14" t="s">
        <v>4</v>
      </c>
      <c r="AX115" s="14" t="s">
        <v>82</v>
      </c>
      <c r="AY115" s="167" t="s">
        <v>116</v>
      </c>
    </row>
    <row r="116" spans="1:65" s="2" customFormat="1" ht="6.9" customHeight="1" x14ac:dyDescent="0.2">
      <c r="A116" s="32"/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33"/>
      <c r="M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</sheetData>
  <autoFilter ref="C81:K11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90" r:id="rId2"/>
    <hyperlink ref="F92" r:id="rId3"/>
    <hyperlink ref="F95" r:id="rId4"/>
    <hyperlink ref="F99" r:id="rId5"/>
    <hyperlink ref="F102" r:id="rId6"/>
    <hyperlink ref="F105" r:id="rId7"/>
    <hyperlink ref="F107" r:id="rId8"/>
    <hyperlink ref="F112" r:id="rId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Odstranění stávající...</vt:lpstr>
      <vt:lpstr>02 - Nové oplocení - část...</vt:lpstr>
      <vt:lpstr>03 - Nové oplocení - část...</vt:lpstr>
      <vt:lpstr>'01 - Odstranění stávající...'!Názvy_tisku</vt:lpstr>
      <vt:lpstr>'02 - Nové oplocení - část...'!Názvy_tisku</vt:lpstr>
      <vt:lpstr>'03 - Nové oplocení - část...'!Názvy_tisku</vt:lpstr>
      <vt:lpstr>'Rekapitulace stavby'!Názvy_tisku</vt:lpstr>
      <vt:lpstr>'01 - Odstranění stávající...'!Oblast_tisku</vt:lpstr>
      <vt:lpstr>'02 - Nové oplocení - část...'!Oblast_tisku</vt:lpstr>
      <vt:lpstr>'03 - Nové oplocení - část...'!Oblast_tisku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Pavel-PC\Pavel</dc:creator>
  <cp:lastModifiedBy>Karel</cp:lastModifiedBy>
  <dcterms:created xsi:type="dcterms:W3CDTF">2025-07-21T07:14:42Z</dcterms:created>
  <dcterms:modified xsi:type="dcterms:W3CDTF">2025-09-15T07:32:00Z</dcterms:modified>
</cp:coreProperties>
</file>